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egr\Z_Systems\RedirectedFolders\Desktop\"/>
    </mc:Choice>
  </mc:AlternateContent>
  <bookViews>
    <workbookView xWindow="12585" yWindow="-15" windowWidth="12630" windowHeight="12555" tabRatio="553" activeTab="1"/>
  </bookViews>
  <sheets>
    <sheet name="Deutsch" sheetId="29" r:id="rId1"/>
    <sheet name="Français" sheetId="37" r:id="rId2"/>
    <sheet name="Tabelle1" sheetId="35" state="hidden" r:id="rId3"/>
    <sheet name="Anleitung" sheetId="36" state="hidden" r:id="rId4"/>
  </sheets>
  <definedNames>
    <definedName name="_xlnm._FilterDatabase" localSheetId="1" hidden="1">Français!$A$3:$I$10</definedName>
    <definedName name="_xlnm._FilterDatabase" localSheetId="2" hidden="1">Tabelle1!$A$10:$F$455</definedName>
    <definedName name="_xlnm.Print_Area" localSheetId="0">Deutsch!$A$3:$I$86</definedName>
    <definedName name="_xlnm.Print_Area" localSheetId="1">Français!$A$3:$I$86</definedName>
    <definedName name="Druckbereich_Deutsch" localSheetId="0">Deutsch!$A$3:$I$88</definedName>
    <definedName name="Druckbereich_Franz" localSheetId="1">Français!$A$3:$I$86</definedName>
    <definedName name="Patrick" localSheetId="2" hidden="1">Tabelle1!$A$6:$F$455</definedName>
  </definedNames>
  <calcPr calcId="162913"/>
</workbook>
</file>

<file path=xl/calcChain.xml><?xml version="1.0" encoding="utf-8"?>
<calcChain xmlns="http://schemas.openxmlformats.org/spreadsheetml/2006/main">
  <c r="G65" i="37" l="1"/>
  <c r="J64" i="37"/>
  <c r="G65" i="29"/>
  <c r="J64" i="29"/>
  <c r="I65" i="37" l="1"/>
  <c r="J63" i="37"/>
  <c r="I65" i="29" l="1"/>
  <c r="J63" i="29"/>
  <c r="C38" i="37" l="1"/>
  <c r="G22" i="37"/>
  <c r="F28" i="37" s="1"/>
  <c r="G29" i="37" s="1"/>
  <c r="D4" i="37"/>
  <c r="G73" i="37"/>
  <c r="I73" i="37" s="1"/>
  <c r="J71" i="37"/>
  <c r="J70" i="37"/>
  <c r="H56" i="37"/>
  <c r="G51" i="37"/>
  <c r="F53" i="37" s="1"/>
  <c r="G56" i="37" s="1"/>
  <c r="H29" i="37"/>
  <c r="D5" i="37"/>
  <c r="D4" i="29"/>
  <c r="J70" i="29"/>
  <c r="J69" i="29"/>
  <c r="H56" i="29"/>
  <c r="H29" i="29"/>
  <c r="D5" i="29"/>
  <c r="B9" i="35"/>
  <c r="F6" i="35"/>
  <c r="E6" i="35"/>
  <c r="G72" i="29"/>
  <c r="I72" i="29" s="1"/>
  <c r="G22" i="29"/>
  <c r="G51" i="29"/>
  <c r="F53" i="29" s="1"/>
  <c r="G56" i="29" s="1"/>
  <c r="C38" i="29"/>
  <c r="G29" i="29" l="1"/>
  <c r="R29" i="29" s="1"/>
  <c r="F28" i="29"/>
  <c r="D72" i="37"/>
  <c r="D71" i="29"/>
  <c r="K56" i="29"/>
  <c r="O56" i="29" s="1"/>
  <c r="G58" i="29"/>
  <c r="R56" i="29"/>
  <c r="S56" i="29"/>
  <c r="S56" i="37"/>
  <c r="R56" i="37"/>
  <c r="K56" i="37"/>
  <c r="P56" i="37" s="1"/>
  <c r="G58" i="37"/>
  <c r="S29" i="37"/>
  <c r="K29" i="37"/>
  <c r="O29" i="37" s="1"/>
  <c r="R29" i="37"/>
  <c r="G31" i="37"/>
  <c r="Q56" i="29" l="1"/>
  <c r="M56" i="29"/>
  <c r="N56" i="29"/>
  <c r="P56" i="29"/>
  <c r="L56" i="29"/>
  <c r="S29" i="29"/>
  <c r="K29" i="29"/>
  <c r="N29" i="29" s="1"/>
  <c r="G31" i="29"/>
  <c r="M29" i="37"/>
  <c r="Q29" i="37"/>
  <c r="L56" i="37"/>
  <c r="M56" i="37"/>
  <c r="N56" i="37"/>
  <c r="Q56" i="37"/>
  <c r="O56" i="37"/>
  <c r="L29" i="37"/>
  <c r="N29" i="37"/>
  <c r="P29" i="37"/>
  <c r="I56" i="29" l="1"/>
  <c r="P29" i="29"/>
  <c r="M29" i="29"/>
  <c r="Q29" i="29"/>
  <c r="O29" i="29"/>
  <c r="L29" i="29"/>
  <c r="I29" i="29" s="1"/>
  <c r="G39" i="29" s="1"/>
  <c r="G40" i="29" s="1"/>
  <c r="G41" i="29" s="1"/>
  <c r="I41" i="29" s="1"/>
  <c r="I56" i="37"/>
  <c r="I29" i="37"/>
  <c r="G39" i="37" l="1"/>
  <c r="G40" i="37" s="1"/>
  <c r="G41" i="37" s="1"/>
  <c r="I41" i="37" s="1"/>
</calcChain>
</file>

<file path=xl/sharedStrings.xml><?xml version="1.0" encoding="utf-8"?>
<sst xmlns="http://schemas.openxmlformats.org/spreadsheetml/2006/main" count="1071" uniqueCount="853">
  <si>
    <t>Datum:</t>
  </si>
  <si>
    <t>Beschäftigungsgradprozente Schulpool/Spezialaufgaben</t>
  </si>
  <si>
    <t>SW pro Jahr</t>
  </si>
  <si>
    <t>b * SW / 39</t>
  </si>
  <si>
    <t xml:space="preserve">
</t>
  </si>
  <si>
    <r>
      <t xml:space="preserve">Anzahl </t>
    </r>
    <r>
      <rPr>
        <b/>
        <sz val="10"/>
        <rFont val="Arial"/>
        <family val="2"/>
      </rPr>
      <t>Auszubildende (a)</t>
    </r>
  </si>
  <si>
    <r>
      <t xml:space="preserve">Anzahl </t>
    </r>
    <r>
      <rPr>
        <b/>
        <sz val="10"/>
        <rFont val="Arial"/>
        <family val="2"/>
      </rPr>
      <t>Lehrkräfte (c)</t>
    </r>
    <r>
      <rPr>
        <sz val="10"/>
        <rFont val="Arial"/>
        <family val="2"/>
      </rPr>
      <t xml:space="preserve"> gem. Pensenmeldung pro Schule </t>
    </r>
  </si>
  <si>
    <t xml:space="preserve">(exkl. 1 Person mit Schulleitungsfunktion Spezialunterricht) </t>
  </si>
  <si>
    <t>d * SW / 39</t>
  </si>
  <si>
    <r>
      <t xml:space="preserve">Anzahl </t>
    </r>
    <r>
      <rPr>
        <b/>
        <sz val="10"/>
        <rFont val="Arial"/>
        <family val="2"/>
      </rPr>
      <t>Lektionen (d)</t>
    </r>
    <r>
      <rPr>
        <sz val="10"/>
        <rFont val="Arial"/>
        <family val="2"/>
      </rPr>
      <t xml:space="preserve"> für Spezialunterricht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gem. Pensen-</t>
    </r>
  </si>
  <si>
    <t xml:space="preserve">(exkl. Lehrkräfte für Spezialunterricht* und exkl. 1 Person mit Schulleitungsfunktion) </t>
  </si>
  <si>
    <t>Die Richtigkeit bestätigen:</t>
  </si>
  <si>
    <t>Schulleitung:</t>
  </si>
  <si>
    <t>Schulinspektorat:</t>
  </si>
  <si>
    <r>
      <t xml:space="preserve">Bei zweisprachigen Schulen (+  a *  0.03 ) mit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markieren </t>
    </r>
  </si>
  <si>
    <t xml:space="preserve">Pool de direction </t>
  </si>
  <si>
    <t>b * SE / 39</t>
  </si>
  <si>
    <r>
      <t>Nombre d'</t>
    </r>
    <r>
      <rPr>
        <b/>
        <sz val="10"/>
        <rFont val="Arial"/>
        <family val="2"/>
      </rPr>
      <t>élèves (a)</t>
    </r>
  </si>
  <si>
    <t>SE par an</t>
  </si>
  <si>
    <r>
      <t>Nombre d'</t>
    </r>
    <r>
      <rPr>
        <b/>
        <sz val="10"/>
        <rFont val="Arial"/>
        <family val="2"/>
      </rPr>
      <t>enseignants (c)</t>
    </r>
    <r>
      <rPr>
        <sz val="10"/>
        <rFont val="Arial"/>
        <family val="2"/>
      </rPr>
      <t xml:space="preserve"> selon comm. des progr. par établissement (ens. de l'enseign.</t>
    </r>
  </si>
  <si>
    <t xml:space="preserve">spécialisé et une personne exerçant une fonction de direction d'école exclus) </t>
  </si>
  <si>
    <r>
      <t xml:space="preserve">Ecoles bilingues, (+  a *  0.03 ) marquer avec </t>
    </r>
    <r>
      <rPr>
        <b/>
        <sz val="10"/>
        <rFont val="Arial"/>
        <family val="2"/>
      </rPr>
      <t>x</t>
    </r>
  </si>
  <si>
    <r>
      <t>Jusqu'à 9 classes impliquées (+3.5%), marquer avec</t>
    </r>
    <r>
      <rPr>
        <b/>
        <sz val="10"/>
        <rFont val="Arial"/>
        <family val="2"/>
      </rPr>
      <t xml:space="preserve"> x</t>
    </r>
  </si>
  <si>
    <r>
      <t xml:space="preserve">Dès 10 classes impliquées (+7%), marquer avec </t>
    </r>
    <r>
      <rPr>
        <b/>
        <sz val="10"/>
        <rFont val="Arial"/>
        <family val="2"/>
      </rPr>
      <t>x</t>
    </r>
  </si>
  <si>
    <t>d * SE / 39</t>
  </si>
  <si>
    <r>
      <t xml:space="preserve">Nombre de </t>
    </r>
    <r>
      <rPr>
        <b/>
        <sz val="10"/>
        <rFont val="Arial"/>
        <family val="2"/>
      </rPr>
      <t xml:space="preserve">leçons (d) </t>
    </r>
    <r>
      <rPr>
        <sz val="10"/>
        <rFont val="Arial"/>
        <family val="2"/>
      </rPr>
      <t>de l'enseignement spécialisé selon comm.</t>
    </r>
  </si>
  <si>
    <t>Certifié exact par</t>
  </si>
  <si>
    <t>Degré d'occupation pool général/tâches spéciales</t>
  </si>
  <si>
    <t>Le pool de direction de l'enseignement spécialisé</t>
  </si>
  <si>
    <t>Date :</t>
  </si>
  <si>
    <t>La direction d'école :</t>
  </si>
  <si>
    <t>L'inspection scolaire :</t>
  </si>
  <si>
    <t>Berechnung der Pools für die Volksschule, LAV, Anhang 4</t>
  </si>
  <si>
    <t>Calcul des pools de l'école obligatoire, OSE, annexe 4</t>
  </si>
  <si>
    <r>
      <t xml:space="preserve">Anzahl </t>
    </r>
    <r>
      <rPr>
        <b/>
        <sz val="10"/>
        <rFont val="Arial"/>
        <family val="2"/>
      </rPr>
      <t xml:space="preserve">Lektionen (b) </t>
    </r>
    <r>
      <rPr>
        <sz val="10"/>
        <rFont val="Arial"/>
        <family val="2"/>
      </rPr>
      <t xml:space="preserve">gem. Pensenmeldung pro Schule mit </t>
    </r>
    <r>
      <rPr>
        <b/>
        <sz val="10"/>
        <color indexed="10"/>
        <rFont val="Arial"/>
        <family val="2"/>
      </rPr>
      <t>1)</t>
    </r>
  </si>
  <si>
    <t xml:space="preserve">Korrekturfaktor für Lektionen in Abhängigkeit der Schulwochen (=SW): </t>
  </si>
  <si>
    <r>
      <t xml:space="preserve">Anzahl </t>
    </r>
    <r>
      <rPr>
        <b/>
        <sz val="10"/>
        <rFont val="Arial"/>
        <family val="2"/>
      </rPr>
      <t>Lektionen (b);</t>
    </r>
    <r>
      <rPr>
        <b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SW-Korrekturfaktor berücksichtigt</t>
    </r>
  </si>
  <si>
    <r>
      <t xml:space="preserve">Anzahl </t>
    </r>
    <r>
      <rPr>
        <b/>
        <sz val="10"/>
        <rFont val="Arial"/>
        <family val="2"/>
      </rPr>
      <t>Lektionen (d);</t>
    </r>
    <r>
      <rPr>
        <b/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SW-Korrekturfaktor berücksichtigt</t>
    </r>
  </si>
  <si>
    <r>
      <t xml:space="preserve">LAV, Anhang 4 Kap. 1:  </t>
    </r>
    <r>
      <rPr>
        <b/>
        <sz val="10"/>
        <rFont val="Arial"/>
        <family val="2"/>
      </rPr>
      <t xml:space="preserve"> a * 0.062 + b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* 0.106 + c * 0.194 = SL-Pool-%</t>
    </r>
  </si>
  <si>
    <r>
      <t xml:space="preserve">LAV, Anhang 4 Kap. 2:   </t>
    </r>
    <r>
      <rPr>
        <b/>
        <sz val="11"/>
        <rFont val="Arial"/>
        <family val="2"/>
      </rPr>
      <t>d</t>
    </r>
    <r>
      <rPr>
        <b/>
        <sz val="11"/>
        <rFont val="Arial"/>
        <family val="2"/>
      </rPr>
      <t xml:space="preserve"> * 0.106 + e * 0.194 = SL-Pool-%</t>
    </r>
  </si>
  <si>
    <t xml:space="preserve">Facteur de correction pour les leçons en fonction des semaines d'école (=SE): </t>
  </si>
  <si>
    <t>OSE, annexe 4 chap. 1:  a * 0.062 + b * 0.106 + c * 0.194 = Pool de direction %</t>
  </si>
  <si>
    <t>OSE, annexe 4 chap. 2:  d * 0.106 + e * 0.194 = Pool de direction %</t>
  </si>
  <si>
    <r>
      <t xml:space="preserve">Nombre de leçons </t>
    </r>
    <r>
      <rPr>
        <b/>
        <sz val="10"/>
        <rFont val="Arial"/>
        <family val="2"/>
      </rPr>
      <t xml:space="preserve">(d) </t>
    </r>
    <r>
      <rPr>
        <sz val="10"/>
        <rFont val="Arial"/>
        <family val="2"/>
      </rPr>
      <t>avec le facteur de correction SE</t>
    </r>
  </si>
  <si>
    <r>
      <t xml:space="preserve">bis 9 beteiligte Klassen (+3.5%), mit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markieren</t>
    </r>
  </si>
  <si>
    <r>
      <t xml:space="preserve">ab 10 beteiligte Klassen (+7%), mit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markieren</t>
    </r>
  </si>
  <si>
    <t>Schulleitungspool</t>
  </si>
  <si>
    <r>
      <t xml:space="preserve">Nombre de </t>
    </r>
    <r>
      <rPr>
        <b/>
        <sz val="10"/>
        <rFont val="Arial"/>
        <family val="2"/>
      </rPr>
      <t xml:space="preserve">leçons (b) </t>
    </r>
    <r>
      <rPr>
        <sz val="10"/>
        <rFont val="Arial"/>
        <family val="2"/>
      </rPr>
      <t xml:space="preserve">selon la comm. des progr. par établissement </t>
    </r>
    <r>
      <rPr>
        <b/>
        <sz val="10"/>
        <color indexed="10"/>
        <rFont val="Arial"/>
        <family val="2"/>
      </rPr>
      <t>1)</t>
    </r>
  </si>
  <si>
    <r>
      <t>Nombre d'</t>
    </r>
    <r>
      <rPr>
        <b/>
        <sz val="10"/>
        <rFont val="Arial"/>
        <family val="2"/>
      </rPr>
      <t xml:space="preserve">enseignants (e) </t>
    </r>
    <r>
      <rPr>
        <sz val="10"/>
        <rFont val="Arial"/>
        <family val="2"/>
      </rPr>
      <t xml:space="preserve">de l'enseignement spécialisé </t>
    </r>
    <r>
      <rPr>
        <sz val="10"/>
        <rFont val="Arial"/>
        <family val="2"/>
      </rPr>
      <t>selon comm. des progr. par</t>
    </r>
  </si>
  <si>
    <t>Gesamttotal Beschäftigungsgrad Schulleitungspool (ab 2.5% gerundet)</t>
  </si>
  <si>
    <t>Beschäftigungsgradprozente Leitungspool Spezialunterricht (ab 2.5% gerundet)</t>
  </si>
  <si>
    <t>Degré d'occupation direction de l'enseign. Spécialisé (dès 2.5% arrondi)</t>
  </si>
  <si>
    <t>Degré d'occupation total pour le pool de direction (dès 2.5% arrondi)</t>
  </si>
  <si>
    <t>Pool für Spezialaufgaben (60% vom gerundeten Schulleitungspool, LAV, Anhang 4, Ziff. 3.3)</t>
  </si>
  <si>
    <t>Pool destiné aux tâches spéciales (60% du pool de dir. arrondi, OSE, annexe 4, chiffre 3.3)</t>
  </si>
  <si>
    <t>Sonderpool "Mentoring" vom 24. Oktober 2018 gemäss LAV, Art. 94</t>
  </si>
  <si>
    <t>Anzahl Mentorate gemäss Allgemeinverfügung vom 24. Oktober 2018</t>
  </si>
  <si>
    <t>Beschäftigungsgradprozente Sonderpool "Mentoring"</t>
  </si>
  <si>
    <r>
      <t xml:space="preserve">Anzahl Berufseinsteigende gemäss Allgemeinverfügung vom 24. Oktober 2018 </t>
    </r>
    <r>
      <rPr>
        <b/>
        <sz val="10"/>
        <color indexed="10"/>
        <rFont val="Arial"/>
        <family val="2"/>
      </rPr>
      <t>4)</t>
    </r>
  </si>
  <si>
    <r>
      <t xml:space="preserve">Anzahl </t>
    </r>
    <r>
      <rPr>
        <b/>
        <sz val="10"/>
        <rFont val="Arial"/>
        <family val="2"/>
      </rPr>
      <t>Lehrkräfte (e)</t>
    </r>
    <r>
      <rPr>
        <sz val="10"/>
        <rFont val="Arial"/>
        <family val="2"/>
      </rPr>
      <t xml:space="preserve"> für Spezialunterricht gem. Pensenmeldung pro Schule </t>
    </r>
    <r>
      <rPr>
        <b/>
        <sz val="10"/>
        <color indexed="10"/>
        <rFont val="Arial"/>
        <family val="2"/>
      </rPr>
      <t>3)</t>
    </r>
  </si>
  <si>
    <r>
      <rPr>
        <b/>
        <sz val="10"/>
        <color indexed="10"/>
        <rFont val="Arial"/>
        <family val="2"/>
      </rPr>
      <t>3)</t>
    </r>
    <r>
      <rPr>
        <sz val="10"/>
        <color indexed="10"/>
        <rFont val="Arial"/>
        <family val="2"/>
      </rPr>
      <t xml:space="preserve"> Bei Doppelfunktion (z.B. Logo+DaZ) Lehrkraft nur 1x zählen. Massgebend ist das grössere Pensum.</t>
    </r>
  </si>
  <si>
    <t>Zuständige Gemeindebehörde:</t>
  </si>
  <si>
    <r>
      <t xml:space="preserve">établissement (une personne exerçant une fonction de direction de l'enseign. spécialisé exclue) </t>
    </r>
    <r>
      <rPr>
        <b/>
        <sz val="10"/>
        <color indexed="10"/>
        <rFont val="Arial"/>
        <family val="2"/>
      </rPr>
      <t>3)</t>
    </r>
  </si>
  <si>
    <t>Pool spécial "Mentoring" du 24 octobre 2018 selon OSE, Art 94</t>
  </si>
  <si>
    <t>Nombre de mentorat selon décision générale du 24 octobre 2018</t>
  </si>
  <si>
    <r>
      <rPr>
        <b/>
        <sz val="10"/>
        <color indexed="10"/>
        <rFont val="Arial"/>
        <family val="2"/>
      </rPr>
      <t>3)</t>
    </r>
    <r>
      <rPr>
        <sz val="10"/>
        <color indexed="10"/>
        <rFont val="Arial"/>
        <family val="2"/>
      </rPr>
      <t xml:space="preserve"> En cas de double fonction (p. ex. logo. + FLS), ne compter l’enseignant-e qu’1x (programme le plus important)</t>
    </r>
  </si>
  <si>
    <r>
      <rPr>
        <b/>
        <sz val="10"/>
        <color indexed="10"/>
        <rFont val="Arial"/>
        <family val="2"/>
      </rPr>
      <t>1)</t>
    </r>
    <r>
      <rPr>
        <sz val="10"/>
        <color indexed="10"/>
        <rFont val="Arial"/>
        <family val="2"/>
      </rPr>
      <t xml:space="preserve"> Toutes les leçons sauf les leçons de maître de classe et les leçons selon 2</t>
    </r>
    <r>
      <rPr>
        <b/>
        <sz val="10"/>
        <color indexed="10"/>
        <rFont val="Arial"/>
        <family val="2"/>
      </rPr>
      <t>)</t>
    </r>
  </si>
  <si>
    <r>
      <rPr>
        <b/>
        <sz val="10"/>
        <color indexed="10"/>
        <rFont val="Arial"/>
        <family val="2"/>
      </rPr>
      <t>1)</t>
    </r>
    <r>
      <rPr>
        <sz val="10"/>
        <color indexed="10"/>
        <rFont val="Arial"/>
        <family val="2"/>
      </rPr>
      <t xml:space="preserve"> Alle Lektionen exkl. Klassenlehrerlektionen und exkl. Lektionen gemäss </t>
    </r>
    <r>
      <rPr>
        <b/>
        <sz val="10"/>
        <color indexed="10"/>
        <rFont val="Arial"/>
        <family val="2"/>
      </rPr>
      <t>2)</t>
    </r>
  </si>
  <si>
    <t>Autorité communale compétente  :</t>
  </si>
  <si>
    <r>
      <rPr>
        <b/>
        <sz val="10"/>
        <color indexed="10"/>
        <rFont val="Arial"/>
        <family val="2"/>
      </rPr>
      <t>4)</t>
    </r>
    <r>
      <rPr>
        <sz val="10"/>
        <color indexed="10"/>
        <rFont val="Arial"/>
        <family val="2"/>
      </rPr>
      <t xml:space="preserve"> Sofern der Beschäftigungsgrad 40% oder mehr beträgt und mindestens ein Semester dauert.</t>
    </r>
  </si>
  <si>
    <t>LAV, Anhang 4, Ziff. 3.2: Vergrösserung (Andere Unterrichtsspr. oder Klassenaustausch)</t>
  </si>
  <si>
    <t>OSE, annexe 4, chiffre 3.2: Augmentation (autre langue d'enseign. ou échange de classes)</t>
  </si>
  <si>
    <t>Beschäftigungsgrad des Schulleitungspools sowie des Leitungspools Spezialunterricht</t>
  </si>
  <si>
    <t>(Referenzdatum 1.08.2019)</t>
  </si>
  <si>
    <t>Schuljahr</t>
  </si>
  <si>
    <t>Beschäftigungsgrad-% gerundet</t>
  </si>
  <si>
    <t xml:space="preserve">Eingefrorene Werte </t>
  </si>
  <si>
    <t>Kr</t>
  </si>
  <si>
    <t>SOE-Key</t>
  </si>
  <si>
    <t>SOE-Name</t>
  </si>
  <si>
    <t>SL-Pool in %</t>
  </si>
  <si>
    <t>Leitungspool Spezialunterricht in %</t>
  </si>
  <si>
    <t>Schule Habkern</t>
  </si>
  <si>
    <t>Schule Gündlischwand/Lütschental</t>
  </si>
  <si>
    <t>Schule Matten</t>
  </si>
  <si>
    <t>Schule Brienz</t>
  </si>
  <si>
    <t>Schule Grindelwald</t>
  </si>
  <si>
    <t>Schule Bönigen</t>
  </si>
  <si>
    <t>Schule Gsteigwiler</t>
  </si>
  <si>
    <t>Schule Interlaken</t>
  </si>
  <si>
    <t>Spezialunterricht Jungfrauregion</t>
  </si>
  <si>
    <t>Oberstufenschule Progymatte</t>
  </si>
  <si>
    <t>Oberstufenschule Buchholz</t>
  </si>
  <si>
    <t>Oberstufenschule Länggasse</t>
  </si>
  <si>
    <t>Oberstufenschule Strättligen</t>
  </si>
  <si>
    <t>Primarschulen Allmendingen Dürrenast Neufeld</t>
  </si>
  <si>
    <t>Primarschulen Lerchenfeld Goldiwil</t>
  </si>
  <si>
    <t>Primarschulen Pestalozzi Göttibach Seefeld</t>
  </si>
  <si>
    <t>Primarschulen Schönau Hohmad</t>
  </si>
  <si>
    <t>Primarschulen Gotthelf Obermatt Schoren</t>
  </si>
  <si>
    <t>Schule Leissigen</t>
  </si>
  <si>
    <t>Schule Unterseen</t>
  </si>
  <si>
    <t>Schule Ringgenberg</t>
  </si>
  <si>
    <t>Schule Wilderswil</t>
  </si>
  <si>
    <t>Schule Därligen</t>
  </si>
  <si>
    <t>Schule Lauterbrunnental</t>
  </si>
  <si>
    <t>Schule Beatenberg</t>
  </si>
  <si>
    <t>Schule Krattigen</t>
  </si>
  <si>
    <t>Kindergarten und Volksschule Lauenen</t>
  </si>
  <si>
    <t>Schule Reutigen-Zwieselberg</t>
  </si>
  <si>
    <t>Oberstufenschule Frutigen</t>
  </si>
  <si>
    <t>Schule Widi</t>
  </si>
  <si>
    <t>Schule Därstetten</t>
  </si>
  <si>
    <t>Kindergarten, Primar- und Realschule Erlenbach</t>
  </si>
  <si>
    <t>Schule Kandergrund-Kandersteg</t>
  </si>
  <si>
    <t>Kindergarten und Primarschule S-G-S</t>
  </si>
  <si>
    <t>Schule Turbach-Bissen</t>
  </si>
  <si>
    <t>Sekundarschule Erlenbach</t>
  </si>
  <si>
    <t>Primarschule Rütti</t>
  </si>
  <si>
    <t>Schule Adelboden</t>
  </si>
  <si>
    <t>Kindergarten und Primarschule Zweisimmen</t>
  </si>
  <si>
    <t>Schule Wimmis</t>
  </si>
  <si>
    <t>Volksschule Reichenbach</t>
  </si>
  <si>
    <t>Schule Gsteig-Feutersoey</t>
  </si>
  <si>
    <t>Kindergarten und Primarschule Aeschi bei Spiez</t>
  </si>
  <si>
    <t>Oberstufenschule Aeschi bei Spiez</t>
  </si>
  <si>
    <t>Schule Boltigen</t>
  </si>
  <si>
    <t>Volksschule Lenk</t>
  </si>
  <si>
    <t>Volksschule St. Stephan</t>
  </si>
  <si>
    <t>Schule Diemtigtal</t>
  </si>
  <si>
    <t>Primarschule Saanen</t>
  </si>
  <si>
    <t>Oberstufe Zweisimmen</t>
  </si>
  <si>
    <t>Schulzentrum Längenstein</t>
  </si>
  <si>
    <t>Kindergarten und Primarschule Einigen</t>
  </si>
  <si>
    <t>Kindergarten und Primarschule Hofachern/Hondrich</t>
  </si>
  <si>
    <t>Kindergarten und Primarschule Räumli/Spiezwiler</t>
  </si>
  <si>
    <t>Kindergarten und Primarschule Spiezmoos/Faulensee</t>
  </si>
  <si>
    <t>IBEM Spiez-Aeschi-Krattigen</t>
  </si>
  <si>
    <t>Bäuertschulen</t>
  </si>
  <si>
    <t>Kindergarten und Primarschule Hasliberg</t>
  </si>
  <si>
    <t>Schule Buchholterberg</t>
  </si>
  <si>
    <t>Primar- und Realschule Innertkirchen</t>
  </si>
  <si>
    <t>Volksschule Unterlangenegg</t>
  </si>
  <si>
    <t>IBEM-Region Zulg</t>
  </si>
  <si>
    <t>Kindergarten und Primarschule Uetendorf</t>
  </si>
  <si>
    <t>Sekundarschule Uetendorf</t>
  </si>
  <si>
    <t>Schulen Burgistein</t>
  </si>
  <si>
    <t>Kindergarten und Primarschule Wattenwil</t>
  </si>
  <si>
    <t>OSZ Wattenwil</t>
  </si>
  <si>
    <t>Schule Linke Zulg</t>
  </si>
  <si>
    <t>Schule Forst-Längenbühl</t>
  </si>
  <si>
    <t>Primarstufe Hilterfingen</t>
  </si>
  <si>
    <t>Primarstufe Oberhofen</t>
  </si>
  <si>
    <t>Mittelstufenschule Friedbühl</t>
  </si>
  <si>
    <t>Oberstufenschule Hünibach</t>
  </si>
  <si>
    <t>Kindergarten und Schule Blumenstein</t>
  </si>
  <si>
    <t>Kindergarten + Primarschule Heimberg</t>
  </si>
  <si>
    <t>Oberstufenschule Heimberg</t>
  </si>
  <si>
    <t>Schule Meiringen</t>
  </si>
  <si>
    <t>Kindergärten und Primarschulen Steffisburg</t>
  </si>
  <si>
    <t>Oberstufe Steffisburg</t>
  </si>
  <si>
    <t>Besondere Massnahmen Steffisburg</t>
  </si>
  <si>
    <t>Basisstufe und Primarschule Bieten</t>
  </si>
  <si>
    <t>Schulen Oberlangenegg</t>
  </si>
  <si>
    <t>Kindergarten und Primarschule Uebeschi</t>
  </si>
  <si>
    <t>Primarschule Thierachern/Amsoldingen</t>
  </si>
  <si>
    <t>Oberstufenschule Thierachern</t>
  </si>
  <si>
    <t>Besondere Massnahmen Thuner Westamt</t>
  </si>
  <si>
    <t>Schule Gurzelen</t>
  </si>
  <si>
    <t>Schule Fahrni</t>
  </si>
  <si>
    <t>Schule Seftigen</t>
  </si>
  <si>
    <t>Schule Heiligenschwendi</t>
  </si>
  <si>
    <t>Schule Uttigen</t>
  </si>
  <si>
    <t>Besondere Massnahmen Oberhasli</t>
  </si>
  <si>
    <t>Oberstufenzentrum Unterlangenegg</t>
  </si>
  <si>
    <t>Zuweisungsregion Wattenwil</t>
  </si>
  <si>
    <t>IBEM Schulverband Hilterfingen</t>
  </si>
  <si>
    <t>OZO Meiringen</t>
  </si>
  <si>
    <t>Schule Stocken-Höfen</t>
  </si>
  <si>
    <t>Schulen Guggisberg</t>
  </si>
  <si>
    <t>Oberstufe Kehrsatz</t>
  </si>
  <si>
    <t>Oberstufenzentrum Schwarzenburg</t>
  </si>
  <si>
    <t>Kindergärten und Primarschulen Schwarzenburg</t>
  </si>
  <si>
    <t>Kindergarten und Primarschule Kaufdorf</t>
  </si>
  <si>
    <t>Kindergarten und Primarschule Kehrsatz</t>
  </si>
  <si>
    <t>Primarstufe Wichtrach</t>
  </si>
  <si>
    <t>Sekstufe 1 Wichtrach</t>
  </si>
  <si>
    <t>Schulzentrum Rebacker Münsingen</t>
  </si>
  <si>
    <t>Schulzentrum Schlossmatt Münsingen</t>
  </si>
  <si>
    <t>Kindergarten und Primarschule Oberbalm</t>
  </si>
  <si>
    <t>Schule Rüeggisberg</t>
  </si>
  <si>
    <t>Kindergarten, Primar- und Realschule Toffen</t>
  </si>
  <si>
    <t>Schule Region Gerzensee</t>
  </si>
  <si>
    <t>Kindergarten und Primarschule Rubigen</t>
  </si>
  <si>
    <t>Kindergarten, Primar-und Realschule Rüschegg</t>
  </si>
  <si>
    <t>Schule Wald</t>
  </si>
  <si>
    <t>Primarschule Allmendingen</t>
  </si>
  <si>
    <t>Kindergarten und Primarschule Kiesen</t>
  </si>
  <si>
    <t>Primarschule Oppligen</t>
  </si>
  <si>
    <t>Schule Niedermuhlern und Realschule NOW</t>
  </si>
  <si>
    <t>Volksschule Belp Dorf</t>
  </si>
  <si>
    <t>Volksschule Belp Mühlematt</t>
  </si>
  <si>
    <t>Volksschule Belp Oberstufe</t>
  </si>
  <si>
    <t>Volksschule Belp Neumatt</t>
  </si>
  <si>
    <t>IBEM Region Längenberg-Kehrsatz</t>
  </si>
  <si>
    <t>IBEM Belp</t>
  </si>
  <si>
    <t>Bern Altstadt/Schosshalde</t>
  </si>
  <si>
    <t>Bern Kirchenfeld</t>
  </si>
  <si>
    <t>Bern Laubegg</t>
  </si>
  <si>
    <t>Bern Manuel</t>
  </si>
  <si>
    <t>Bern Brunnmatt</t>
  </si>
  <si>
    <t>Bern Munzinger</t>
  </si>
  <si>
    <t>Bern Pestalozzi</t>
  </si>
  <si>
    <t>Bern Marzili/Sulgenbach</t>
  </si>
  <si>
    <t>Bern Breitfeld/Wankdorf</t>
  </si>
  <si>
    <t>Bern Lorraine/Wylergut</t>
  </si>
  <si>
    <t>Bern Spitalacker/Breitenrain</t>
  </si>
  <si>
    <t>Bern Hochfeld II</t>
  </si>
  <si>
    <t>Bern Bümpliz/Höhe</t>
  </si>
  <si>
    <t>Bern Kleefeld</t>
  </si>
  <si>
    <t>Bern Oberbottigen</t>
  </si>
  <si>
    <t>Bern Stapfenacker</t>
  </si>
  <si>
    <t>Bern Bethlehemacker</t>
  </si>
  <si>
    <t>Bern Schwabgut</t>
  </si>
  <si>
    <t>Bern Tscharnergut</t>
  </si>
  <si>
    <t>Bern Zentrale Angebote</t>
  </si>
  <si>
    <t>Bern Hochfeld I</t>
  </si>
  <si>
    <t>Bern Rossfeld</t>
  </si>
  <si>
    <t>Bern Grosses Länggassschulhaus</t>
  </si>
  <si>
    <t>Bern Intensivkurse</t>
  </si>
  <si>
    <t>Schule Biglen</t>
  </si>
  <si>
    <t>Schule Konolfingen</t>
  </si>
  <si>
    <t>Schule Niederhünigen</t>
  </si>
  <si>
    <t>Primarschule Brenzikofen</t>
  </si>
  <si>
    <t>KG, Primar-, Realschule Mirchel</t>
  </si>
  <si>
    <t>Schule Arni-Landiswil</t>
  </si>
  <si>
    <t>Primarschule Herbligen</t>
  </si>
  <si>
    <t>Primarstufenkreis Worb</t>
  </si>
  <si>
    <t>Primarstufenkreis Rüfenacht</t>
  </si>
  <si>
    <t>Sekundarstufenkreis Worb</t>
  </si>
  <si>
    <t>Primarschule Häutligen</t>
  </si>
  <si>
    <t>Schulen Walkringen</t>
  </si>
  <si>
    <t>Kindergarten, Primarstufe und Sekundarstufe I Oberdiessbach</t>
  </si>
  <si>
    <t>Primarschule Freimettigen</t>
  </si>
  <si>
    <t>Oberstufenzentrum Köniz (OZK)</t>
  </si>
  <si>
    <t>Schule Köniz Buchsee</t>
  </si>
  <si>
    <t>Schule Schliern Blindenmoos</t>
  </si>
  <si>
    <t>Schule Liebefeld Steinhölzli</t>
  </si>
  <si>
    <t>Schule Liebefeld Hessgut</t>
  </si>
  <si>
    <t>Schule Spiegel</t>
  </si>
  <si>
    <t>Schule Linden</t>
  </si>
  <si>
    <t>Schule Wabern</t>
  </si>
  <si>
    <t>Schule Sternenberg</t>
  </si>
  <si>
    <t>Schulen Wangental</t>
  </si>
  <si>
    <t>Koordinationsstelle für besondere Förderung Köniz</t>
  </si>
  <si>
    <t>Schulen Meikirch</t>
  </si>
  <si>
    <t>Kindergarten Bremgarten</t>
  </si>
  <si>
    <t>Kindergarten und Primarschule Kirchlindach</t>
  </si>
  <si>
    <t>Schule Bernstrasse Ostermundigen</t>
  </si>
  <si>
    <t>Schule Dennigkofen Ostermundigen</t>
  </si>
  <si>
    <t>Schule Mösli Ostermundigen</t>
  </si>
  <si>
    <t>Schule Rüti Ostermundigen</t>
  </si>
  <si>
    <t>Primarschule Ittigen/Worblaufen</t>
  </si>
  <si>
    <t>Oberstufenzentrum Ittigen</t>
  </si>
  <si>
    <t>Sekundarstufe I Zollikofen</t>
  </si>
  <si>
    <t>Primarstufe Zollikofen</t>
  </si>
  <si>
    <t>Primarschule Bolligen</t>
  </si>
  <si>
    <t>Oberstufenzentrum Eisengasse Bolligen</t>
  </si>
  <si>
    <t>Kindergarten und Primarschule Hinterkappelen</t>
  </si>
  <si>
    <t>Primarschule Matzwil</t>
  </si>
  <si>
    <t>Oberstufenschule Uettligen</t>
  </si>
  <si>
    <t>Primarschule Vechigen</t>
  </si>
  <si>
    <t>Oberstufenschule Vechigen</t>
  </si>
  <si>
    <t>Gesamtschule Lindental</t>
  </si>
  <si>
    <t>Schule Aebnit-Horbern-Melchenbühl Muri bei Bern</t>
  </si>
  <si>
    <t>Schule Moos-Dorf Muri bei Bern</t>
  </si>
  <si>
    <t>Schule Seidenberg Muri bei Bern</t>
  </si>
  <si>
    <t>Kindergärten Muri bei Bern</t>
  </si>
  <si>
    <t>Oberstufenschule Hinterkappelen</t>
  </si>
  <si>
    <t>Kindergarten und Primarschule Wohlen/Murzelen/Innerberg</t>
  </si>
  <si>
    <t>Kindergarten und Primarschule Uettligen/Säriswil/Möriswil</t>
  </si>
  <si>
    <t>Primarschule Münchenwiler</t>
  </si>
  <si>
    <t>Schule Mühleberg</t>
  </si>
  <si>
    <t>Schulen Fraubrunnen</t>
  </si>
  <si>
    <t>Kindergarten und Primarschule Frauenkappelen</t>
  </si>
  <si>
    <t>Spezialunterricht Jegenstorf und Umgebung</t>
  </si>
  <si>
    <t>Schule Jegenstorf</t>
  </si>
  <si>
    <t>Primarschule Kriechenwil</t>
  </si>
  <si>
    <t>Schule Ferenbalm</t>
  </si>
  <si>
    <t>Kindergarten und Primarstufe Neuenegg</t>
  </si>
  <si>
    <t>Kindergarten und Primarstufe Thörishaus</t>
  </si>
  <si>
    <t>Sekundarstufe I Neuenegg</t>
  </si>
  <si>
    <t>Schulen Grauholz</t>
  </si>
  <si>
    <t>Schule Laupen</t>
  </si>
  <si>
    <t>Schule Münchenbuchsee</t>
  </si>
  <si>
    <t>Schule Moosseedorf</t>
  </si>
  <si>
    <t>Schule Zuzwil</t>
  </si>
  <si>
    <t>Primarschule Iffwil</t>
  </si>
  <si>
    <t>Schule Affoltern i.E.</t>
  </si>
  <si>
    <t>Schule Röthenbach i.E.</t>
  </si>
  <si>
    <t>Schulen Sumiswald-Wasen</t>
  </si>
  <si>
    <t>Schulen Signau</t>
  </si>
  <si>
    <t>Sekundarschule Signau</t>
  </si>
  <si>
    <t>Schulen Schangnau</t>
  </si>
  <si>
    <t>Schule Langnau</t>
  </si>
  <si>
    <t>Kindergarten und Primarschule Dürrenroth</t>
  </si>
  <si>
    <t>Primarschule Gassen</t>
  </si>
  <si>
    <t>Volksschule Trachselwald</t>
  </si>
  <si>
    <t>Schule Lützelflüh</t>
  </si>
  <si>
    <t>Schule Bowil</t>
  </si>
  <si>
    <t>Kindergarten, Primar- und Realschule Eggiwil</t>
  </si>
  <si>
    <t>Schule Gondiswil-Reisiswil</t>
  </si>
  <si>
    <t>Volksschule Ursenbach</t>
  </si>
  <si>
    <t>Schule Wyssachen</t>
  </si>
  <si>
    <t>Schule Niederbipp</t>
  </si>
  <si>
    <t>Schule Bannwil-Schwarzhäusern</t>
  </si>
  <si>
    <t>Volksschule Oberbipp</t>
  </si>
  <si>
    <t>Schule Attiswil</t>
  </si>
  <si>
    <t>Volksschule Rohrbachgraben</t>
  </si>
  <si>
    <t>Kindergarten und Primarschule Obersteckholz</t>
  </si>
  <si>
    <t>Basisstufe Auswil</t>
  </si>
  <si>
    <t>Volksschule Rohrbach</t>
  </si>
  <si>
    <t>Volksschule Lotzwil</t>
  </si>
  <si>
    <t>Gemeindeverband Schule Aare-Oenz</t>
  </si>
  <si>
    <t>Volksschule Thunstetten-Bützberg</t>
  </si>
  <si>
    <t>Oberstufe Sek I Herzogenbuchsee</t>
  </si>
  <si>
    <t>Schule Huttwil</t>
  </si>
  <si>
    <t>Volksschule Langenthal Hard</t>
  </si>
  <si>
    <t>Volksschule Langenthal Elzmatte</t>
  </si>
  <si>
    <t>Kindergärten Langenthal</t>
  </si>
  <si>
    <t>Volksschule Madiswil</t>
  </si>
  <si>
    <t>Oberstufenzentrum Kleindietwil (OSZK)</t>
  </si>
  <si>
    <t>Schule Herzogenbuchsee</t>
  </si>
  <si>
    <t>Kindergarten, Primar- und Realschule Eriswil</t>
  </si>
  <si>
    <t>Volksschule Aarwangen</t>
  </si>
  <si>
    <t>Schule Wangen</t>
  </si>
  <si>
    <t>Schule Walterswil</t>
  </si>
  <si>
    <t>Schule Roggwil</t>
  </si>
  <si>
    <t>Schule Wiedlisbach</t>
  </si>
  <si>
    <t>Oberstufenzentrum Wiedlisbach</t>
  </si>
  <si>
    <t>Schule Wynau</t>
  </si>
  <si>
    <t>IBEM-Region Langenthal</t>
  </si>
  <si>
    <t>IBEM-Region ZBMO 2</t>
  </si>
  <si>
    <t>Schule Bettenhausen-Ochlenberg-Thörigen</t>
  </si>
  <si>
    <t>Schule Oberburg</t>
  </si>
  <si>
    <t>Schule Hindelbank</t>
  </si>
  <si>
    <t>Kindergarten und Primarschule Hasle bei Burgdorf</t>
  </si>
  <si>
    <t>Schule Lyssach</t>
  </si>
  <si>
    <t>Schule Kirchberg</t>
  </si>
  <si>
    <t>Oberstufe Gemeindeverband Kirchberg BE</t>
  </si>
  <si>
    <t>Schule Wynigen-Seeberg</t>
  </si>
  <si>
    <t>Kindergarten und Primarschule Aefligen</t>
  </si>
  <si>
    <t>Primarschule Rüdtligen-Alchenflüh</t>
  </si>
  <si>
    <t>Schule Heimiswil/Kaltacker</t>
  </si>
  <si>
    <t>Kindergarten und Primarschule Kernenried-Zauggenried</t>
  </si>
  <si>
    <t>Schule Regio Koppigen</t>
  </si>
  <si>
    <t>Schule Ersigen-Oesch</t>
  </si>
  <si>
    <t>Schule untere Emme</t>
  </si>
  <si>
    <t>Primarschulen Krauchthal</t>
  </si>
  <si>
    <t>Integration und besondere Angebote IBEM</t>
  </si>
  <si>
    <t>Primarschule Gsteighof Burgdorf</t>
  </si>
  <si>
    <t>Primarschule Lindenfeld Burgdorf</t>
  </si>
  <si>
    <t>Primarschule Neumatt Burgdorf</t>
  </si>
  <si>
    <t>Primarschule Schlossmatt Burgdorf</t>
  </si>
  <si>
    <t>Schulzentrum Pestalozzi-Gotthelf</t>
  </si>
  <si>
    <t>Oberstufe Gsteighof Burgdorf</t>
  </si>
  <si>
    <t>IBEM-Region Hindelbank</t>
  </si>
  <si>
    <t>Schule Lengnau</t>
  </si>
  <si>
    <t>Primarschule BTM</t>
  </si>
  <si>
    <t>Primarschule Ins</t>
  </si>
  <si>
    <t>Oberstufenzentrum Ins</t>
  </si>
  <si>
    <t>Besondere Massnahmen Ins</t>
  </si>
  <si>
    <t>Kindergarten und Primarschule Leubringen</t>
  </si>
  <si>
    <t>Schule Finsterhennen-Siselen</t>
  </si>
  <si>
    <t>Kindergarten und Primarschule Erlach</t>
  </si>
  <si>
    <t>Oberstufenschule Erlach</t>
  </si>
  <si>
    <t>Biel Rittermatte (OSZ)</t>
  </si>
  <si>
    <t>Biel Madretsch (OSZ)</t>
  </si>
  <si>
    <t>Biel Mett-Bözingen (OSZ)</t>
  </si>
  <si>
    <t>Biel Bözingen / Champagne</t>
  </si>
  <si>
    <t>Biel Mühlefeld</t>
  </si>
  <si>
    <t>Biel Zentrum für Pädagogik</t>
  </si>
  <si>
    <t>Schulimont</t>
  </si>
  <si>
    <t>Schulen Seedorf</t>
  </si>
  <si>
    <t>Schule Kappelen</t>
  </si>
  <si>
    <t>Primarschule Aarberg</t>
  </si>
  <si>
    <t>Schule Ipsach</t>
  </si>
  <si>
    <t>Kindergarten + Primarschule Bellmund</t>
  </si>
  <si>
    <t>Schulverband Hermrigen-Merzligen</t>
  </si>
  <si>
    <t>Kindergarten, Primar- und Realschule Bargen</t>
  </si>
  <si>
    <t>Real-/Sekundarschule Aarberg</t>
  </si>
  <si>
    <t>Kindergarten, Primarschule Worben</t>
  </si>
  <si>
    <t>Primarschule Port</t>
  </si>
  <si>
    <t>IBEM-Region Nidau</t>
  </si>
  <si>
    <t>Schule Walperswil-Bühl</t>
  </si>
  <si>
    <t>Kindergarten und Primarschule Täuffelen</t>
  </si>
  <si>
    <t>Oberstufenzentrum Täuffelen</t>
  </si>
  <si>
    <t>Kindergarten und Primarschule Radelfingen</t>
  </si>
  <si>
    <t>Schule Grentschel Lyss</t>
  </si>
  <si>
    <t>Schule Lyssbach Lyss</t>
  </si>
  <si>
    <t>Schule Stegmatt Lyss</t>
  </si>
  <si>
    <t>Schule Busswil Lyss</t>
  </si>
  <si>
    <t>Primarschule Jens</t>
  </si>
  <si>
    <t>Kindergarten- und Primarschule Grossaffoltern</t>
  </si>
  <si>
    <t>Kindergarten und Primarschule Diessbach</t>
  </si>
  <si>
    <t>Primarschule Orpund</t>
  </si>
  <si>
    <t>Oberstufenzentrum Orpund</t>
  </si>
  <si>
    <t>Schule Büren an der Aare</t>
  </si>
  <si>
    <t>Integration und schulische Fördermassnahmen (IFB) Schulkreis Büren</t>
  </si>
  <si>
    <t>Kindergarten und Primarschule Meinisberg</t>
  </si>
  <si>
    <t>Kindergarten und Primarschule Oberwil bei Büren</t>
  </si>
  <si>
    <t>Kindergarten und Primarschule Rapperswil</t>
  </si>
  <si>
    <t>Oberstufenzentrum Rapperswil</t>
  </si>
  <si>
    <t>Schule Schüpfen</t>
  </si>
  <si>
    <t>IBEM-Region Seeland Südost</t>
  </si>
  <si>
    <t>Schule Büetigen</t>
  </si>
  <si>
    <t>Kindergarten und Primarschule Arch</t>
  </si>
  <si>
    <t>Kindergarten und Primarschule Leuzigen</t>
  </si>
  <si>
    <t>Primarschule Wengi</t>
  </si>
  <si>
    <t>Primarschule Rüti</t>
  </si>
  <si>
    <t>Schule 2556, Kindergarten und Primarschule Scheuren/Schwadernau</t>
  </si>
  <si>
    <t>Schule Räbli Safnern</t>
  </si>
  <si>
    <t>Primarschule Dotzigen</t>
  </si>
  <si>
    <t>OS Dotzigen</t>
  </si>
  <si>
    <t>Oberstufenzentrum Arch</t>
  </si>
  <si>
    <t>Ecole primaire Cortébert</t>
  </si>
  <si>
    <t>Ecole des Prés-de-Cortébert</t>
  </si>
  <si>
    <t>Ecole enfantine et primaire Corgémont</t>
  </si>
  <si>
    <t>Ecole secondaire du Bas-Vallon</t>
  </si>
  <si>
    <t>Ecole primaire et enfantine de La Neuveville</t>
  </si>
  <si>
    <t>Ecole primaire et enfantine Orvin</t>
  </si>
  <si>
    <t>Communauté scolaire du Plateau de Diesse</t>
  </si>
  <si>
    <t>Ecole enfantine et primaire Péry-La Heutte</t>
  </si>
  <si>
    <t>Ecole Primaire Sonceboz-Sombeval</t>
  </si>
  <si>
    <t>Communauté scolaire de La Baroche</t>
  </si>
  <si>
    <t>Bienne Platanes (Collège)</t>
  </si>
  <si>
    <t>Bienne Châtelet (Collège)</t>
  </si>
  <si>
    <t>Bienne Entité scolaire Centre</t>
  </si>
  <si>
    <t>Bienne Entité scolaire Madretsch</t>
  </si>
  <si>
    <t>Bienne Entité scolaire Boujean-Champagne</t>
  </si>
  <si>
    <t>Bienne Entité scolaire Mâche</t>
  </si>
  <si>
    <t>Ecole enfantine et primaire d'Evilard</t>
  </si>
  <si>
    <t>Communauté scolaire du district de La Neuveville</t>
  </si>
  <si>
    <t>Ecole primaire de Jean-Gui</t>
  </si>
  <si>
    <t>Bienne Service de ressources pédagogiques (SEREP)</t>
  </si>
  <si>
    <t>Biel-Bienne FiBiS</t>
  </si>
  <si>
    <t>Ecole primaire Perrefitte</t>
  </si>
  <si>
    <t>Ecole du Syndicat Scolaire du Grand-Val</t>
  </si>
  <si>
    <t>Ecole de La Ferrière</t>
  </si>
  <si>
    <t>Ecole primaire Renan</t>
  </si>
  <si>
    <t>Ecole primaire Saint-Imier</t>
  </si>
  <si>
    <t>Ecole secondaire Saint-Imier</t>
  </si>
  <si>
    <t>Ecoles primaires et enfantines de Moutier</t>
  </si>
  <si>
    <t>Ecole secondaire Moutier</t>
  </si>
  <si>
    <t>Ecoles enfantine et primaire de Court</t>
  </si>
  <si>
    <t>Ecole primaire Sorvilier</t>
  </si>
  <si>
    <t>Ecole du Syndicat scolaire Courtelary-Cormoret-Villeret</t>
  </si>
  <si>
    <t>Ecole primaire Loveresse</t>
  </si>
  <si>
    <t>Ecoles de Reconvilier</t>
  </si>
  <si>
    <t>Ecole primaire Champoz</t>
  </si>
  <si>
    <t>Ecole secondaire Tavannes</t>
  </si>
  <si>
    <t>Ecole primaire Tavannes</t>
  </si>
  <si>
    <t>Ecole primaire de la Printanière</t>
  </si>
  <si>
    <t>Ecole secondaire Tramelan</t>
  </si>
  <si>
    <t>Ecole primaire de Valbirse</t>
  </si>
  <si>
    <t>Ecole secondaire du bas de la vallée</t>
  </si>
  <si>
    <t>Ecole secondaire de la Courtine</t>
  </si>
  <si>
    <t>Ecole primaire de Sonvilier</t>
  </si>
  <si>
    <t>Trägergemeinde:</t>
  </si>
  <si>
    <t>Trägername</t>
  </si>
  <si>
    <t>Schule Riggisberg</t>
  </si>
  <si>
    <t>Schule Thurnen</t>
  </si>
  <si>
    <t>Zyklusschule Belpberg</t>
  </si>
  <si>
    <t>Schule Region Zäziwil</t>
  </si>
  <si>
    <t>Schulen Rüegsau</t>
  </si>
  <si>
    <t>IBEM Kirchberg</t>
  </si>
  <si>
    <t>Schule Brügg</t>
  </si>
  <si>
    <t>Referenzwerte ePM</t>
  </si>
  <si>
    <t>Schule:</t>
  </si>
  <si>
    <t xml:space="preserve">SOE-Key: </t>
  </si>
  <si>
    <t>Schule Pieterlen</t>
  </si>
  <si>
    <t>Wird mit der Freigabe der ePM 1. Semester unterschrieben an das Regionale Schulinspektorat eingereicht.</t>
  </si>
  <si>
    <t>Diff.f.B-br.</t>
  </si>
  <si>
    <t>Biel Zentrum</t>
  </si>
  <si>
    <t>Biel Mett</t>
  </si>
  <si>
    <t>Anleitung</t>
  </si>
  <si>
    <t>Alle SOE-Aenderungen müssen in der Tabelle 1 erfasst werden.</t>
  </si>
  <si>
    <t>Bei neuen SOE's sind die Pool-Wert = 0.</t>
  </si>
  <si>
    <t>Fall1</t>
  </si>
  <si>
    <t>Fall2</t>
  </si>
  <si>
    <t>Fall3</t>
  </si>
  <si>
    <t>Fall4</t>
  </si>
  <si>
    <t>Fall5</t>
  </si>
  <si>
    <t>Fall6</t>
  </si>
  <si>
    <t>Fall7</t>
  </si>
  <si>
    <t>Fall8</t>
  </si>
  <si>
    <t>Regeln</t>
  </si>
  <si>
    <t>US-Key:</t>
  </si>
  <si>
    <t>Etablissement:</t>
  </si>
  <si>
    <t>Commune:</t>
  </si>
  <si>
    <t>Valeurs de référence CdPe</t>
  </si>
  <si>
    <t>Ce formulaire doit être signé et remis à l'Inspection scolaire régional avec la validation de la CdPe du 1er semestre.</t>
  </si>
  <si>
    <r>
      <t xml:space="preserve">Nombre de </t>
    </r>
    <r>
      <rPr>
        <b/>
        <sz val="10"/>
        <rFont val="Arial"/>
        <family val="2"/>
      </rPr>
      <t>leçons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(b) </t>
    </r>
    <r>
      <rPr>
        <sz val="10"/>
        <rFont val="Arial"/>
        <family val="2"/>
      </rPr>
      <t>avec le facteur de correction SE</t>
    </r>
  </si>
  <si>
    <t xml:space="preserve">Facteur de correction pour les leçons en fonction des sem. d'école (=SE): </t>
  </si>
  <si>
    <r>
      <t xml:space="preserve">Nombre de béneficiaire selon décision générale du 24 octobre 2018 </t>
    </r>
    <r>
      <rPr>
        <b/>
        <sz val="10"/>
        <color indexed="10"/>
        <rFont val="Arial"/>
        <family val="2"/>
      </rPr>
      <t>4)</t>
    </r>
  </si>
  <si>
    <t>Degré d'occupation pool spécial "Mentoring"</t>
  </si>
  <si>
    <r>
      <rPr>
        <b/>
        <sz val="10"/>
        <color indexed="10"/>
        <rFont val="Arial"/>
        <family val="2"/>
      </rPr>
      <t>4)</t>
    </r>
    <r>
      <rPr>
        <sz val="10"/>
        <color indexed="10"/>
        <rFont val="Arial"/>
        <family val="2"/>
      </rPr>
      <t xml:space="preserve"> A condition que le taux d'occupation compte 40% ou plus et dure au moins un semestre</t>
    </r>
  </si>
  <si>
    <t>IBEM-Region ZBMO 4</t>
  </si>
  <si>
    <t>Einwohnergemeinde Wynau</t>
  </si>
  <si>
    <t>Syndicat scolaire Saicourt-Petit-Val</t>
  </si>
  <si>
    <t>Spezielle Sekundarschulklassen am Gymnasium Lerbermatt</t>
  </si>
  <si>
    <t>Einwohnergemeinde Köniz</t>
  </si>
  <si>
    <t>Einwohnergemeinde Thurnen</t>
  </si>
  <si>
    <t>Einwohnergemeinde Reichenbach im Kandertal</t>
  </si>
  <si>
    <t>Einwohnergemeinde Wiedlisbach</t>
  </si>
  <si>
    <t>Einwohnergemeinde Ursenbach</t>
  </si>
  <si>
    <t>Einwohnergemeinde Biglen</t>
  </si>
  <si>
    <t>Einwohnergemeinde Gondiswil</t>
  </si>
  <si>
    <t>Einwohnergemeinde Meiringen</t>
  </si>
  <si>
    <t>Einwohnergemeinde Toffen</t>
  </si>
  <si>
    <t>Einwohnergemeinde Saanen</t>
  </si>
  <si>
    <t>Einwohnergemeinde Lyss</t>
  </si>
  <si>
    <t>Einwohnergemeinde Erlenbach im Simmental</t>
  </si>
  <si>
    <t>Einwohnergemeinde Erlach</t>
  </si>
  <si>
    <t>Einwohnergemeinde Spiez</t>
  </si>
  <si>
    <t>Einwohnergemeinde Bern</t>
  </si>
  <si>
    <t>Einwohnergemeinde Wengi</t>
  </si>
  <si>
    <t>Einwohnergemeinde Trachselwald</t>
  </si>
  <si>
    <t>Einwohnergemeinde Oppligen</t>
  </si>
  <si>
    <t>Einwohnergemeinde Büren an der Aare</t>
  </si>
  <si>
    <t>Einwohnergemeinde Seftigen</t>
  </si>
  <si>
    <t>Einwohnergemeinde Kriechenwil</t>
  </si>
  <si>
    <t>Einwohnergemeinde Burgdorf</t>
  </si>
  <si>
    <t>Einwohnergemeinde Worb</t>
  </si>
  <si>
    <t>Einwohnergemeinde Wohlen bei Bern</t>
  </si>
  <si>
    <t>Einwohnergemeinde/Commune municipale  Biel/Bienne</t>
  </si>
  <si>
    <t>Einwohnergemeinde Zweisimmen</t>
  </si>
  <si>
    <t>Einwohnergemeinde Röthenbach im Emmental</t>
  </si>
  <si>
    <t>Einwohnergemeinde Oberbalm</t>
  </si>
  <si>
    <t>Einwohnergemeinde Schwadernau</t>
  </si>
  <si>
    <t>Einwohnergemeinde Beatenberg</t>
  </si>
  <si>
    <t>Einwohnergemeinde Heimberg</t>
  </si>
  <si>
    <t>Commune municipale de La Neuveville</t>
  </si>
  <si>
    <t>Einwohnergemeinde Ostermundigen</t>
  </si>
  <si>
    <t>Einwohnergemeinde Orpund</t>
  </si>
  <si>
    <t>Stadt Thun</t>
  </si>
  <si>
    <t>Einwohnergemeinde Gsteigwiler</t>
  </si>
  <si>
    <t>Einwohnergemeinde Zollikofen</t>
  </si>
  <si>
    <t>Einwohnergemeinde Reutigen</t>
  </si>
  <si>
    <t>Einwohnergemeinde Vechigen</t>
  </si>
  <si>
    <t>Einwohnergemeinde Langenthal</t>
  </si>
  <si>
    <t>Einwohnergemeinde Nidau</t>
  </si>
  <si>
    <t>Einwohnergemeinde Belp</t>
  </si>
  <si>
    <t>Einwohnergemeinde Schüpfen</t>
  </si>
  <si>
    <t>Einwohnergemeinde Leuzigen</t>
  </si>
  <si>
    <t>Einwohnergemeinde Lützelflüh</t>
  </si>
  <si>
    <t>Einwohnergemeinde Muri bei Bern</t>
  </si>
  <si>
    <t>Einwohnergemeinde Burgistein</t>
  </si>
  <si>
    <t>Einwohnergemeinde Lyssach</t>
  </si>
  <si>
    <t>Einwohnergemeinde Urtenen-Schönbühl</t>
  </si>
  <si>
    <t>Einwohnergemeinde Hasle bei Burgdorf</t>
  </si>
  <si>
    <t>Einwohnergemeinde Frutigen</t>
  </si>
  <si>
    <t>Einwohnergemeinde Guggisberg</t>
  </si>
  <si>
    <t>Einwohnergemeinde Ittigen</t>
  </si>
  <si>
    <t>Einwohnergemeinde Rüschegg</t>
  </si>
  <si>
    <t>Einwohnergemeinde Oberlangenegg</t>
  </si>
  <si>
    <t>Einwohnergemeinde Aarwangen</t>
  </si>
  <si>
    <t>Gemischte Gemeinde Aeschi b. Spiez</t>
  </si>
  <si>
    <t>Einwohnergemeinde Thierachern</t>
  </si>
  <si>
    <t>Einwohnergemeinde Rüegsau</t>
  </si>
  <si>
    <t>Einwohnergemeinde Jens</t>
  </si>
  <si>
    <t>Einwohnergemeinde Innertkirchen</t>
  </si>
  <si>
    <t>Einwohnergemeinde Bremgarten bei Bern</t>
  </si>
  <si>
    <t>Einwohnergemeinde Pieterlen</t>
  </si>
  <si>
    <t>Einwohnergemeinde Riggisberg</t>
  </si>
  <si>
    <t>Commune municipale de Court</t>
  </si>
  <si>
    <t>Einwohnergemeinde Lengnau (BE)</t>
  </si>
  <si>
    <t>Einwohnergemeinde Bargen (BE)</t>
  </si>
  <si>
    <t>Einwohnergemeinde Kallnach</t>
  </si>
  <si>
    <t>Einwohnergemeinde Konolfingen</t>
  </si>
  <si>
    <t>Einwohnergemeinde Huttwil</t>
  </si>
  <si>
    <t>Einwohnergemeinde Hasliberg</t>
  </si>
  <si>
    <t>Commune municipale de Sonvilier</t>
  </si>
  <si>
    <t>Einwohnergemeinde Därstetten</t>
  </si>
  <si>
    <t>Einwohnergemeinde Häutligen</t>
  </si>
  <si>
    <t>Einwohnergemeinde Lauenen</t>
  </si>
  <si>
    <t>Einwohnergemeinde Zäziwil</t>
  </si>
  <si>
    <t>Einwohnergemeinde Madiswil</t>
  </si>
  <si>
    <t>Einwohnergemeinde Gerzensee</t>
  </si>
  <si>
    <t>Einwohnergemeinde Unterlangenegg</t>
  </si>
  <si>
    <t>Einwohnergemeinde Oberwil im Simmental</t>
  </si>
  <si>
    <t>Einwohnergemeinde Täuffelen</t>
  </si>
  <si>
    <t>Einwohnergemeinde Homberg</t>
  </si>
  <si>
    <t>Commune municipale de Tramelan</t>
  </si>
  <si>
    <t>Einwohnergemeinde Arch</t>
  </si>
  <si>
    <t>Einwohnergemeinde Oberdiessbach</t>
  </si>
  <si>
    <t>Einwohnergemeinde Brienz</t>
  </si>
  <si>
    <t>Einwohnergemeinde Niederbipp</t>
  </si>
  <si>
    <t>Einwohnergemeinde Münsingen</t>
  </si>
  <si>
    <t>Einwohnergemeinde Bönigen</t>
  </si>
  <si>
    <t>Commune municipale de Saint-Imier</t>
  </si>
  <si>
    <t>Commune municipale de La Ferrière</t>
  </si>
  <si>
    <t>Einwohnergemeinde Kiesen</t>
  </si>
  <si>
    <t>Einwohnergemeinde Niedermuhlern</t>
  </si>
  <si>
    <t>Einwohnergemeinde Kernenried</t>
  </si>
  <si>
    <t>Einwohnergemeinde Kirchlindach</t>
  </si>
  <si>
    <t>Einwohnergemeinde Safnern</t>
  </si>
  <si>
    <t>Einwohnergemeinde Neuenegg</t>
  </si>
  <si>
    <t>Commune municipale de Perrefitte</t>
  </si>
  <si>
    <t>Einwohnergemeinde Wattenwil</t>
  </si>
  <si>
    <t>Einwohnergemeinde Jegenstorf</t>
  </si>
  <si>
    <t>Einwohnergemeinde Radelfingen</t>
  </si>
  <si>
    <t>Einwohnergemeinde Rüdtligen-Alchenflüh</t>
  </si>
  <si>
    <t>Einwohnergemeinde Rüti bei Büren</t>
  </si>
  <si>
    <t>Einwohnergemeinde Frauenkappelen</t>
  </si>
  <si>
    <t>Einwohnergemeinde Wilderswil</t>
  </si>
  <si>
    <t>Einwohnergemeinde Schangnau</t>
  </si>
  <si>
    <t>Einwohnergemeinde Krattigen</t>
  </si>
  <si>
    <t>Einwohnergemeinde Wimmis</t>
  </si>
  <si>
    <t>Commune mixte de Loveresse</t>
  </si>
  <si>
    <t>Einwohnergemeinde Thunstetten</t>
  </si>
  <si>
    <t>Einwohnergemeinde Walkringen</t>
  </si>
  <si>
    <t>Einwohnergemeinde Laupen</t>
  </si>
  <si>
    <t>Einwohnergemeinde Bowil</t>
  </si>
  <si>
    <t>Einwohnergemeinde Münchenwiler</t>
  </si>
  <si>
    <t>Einwohnergemeinde Gurzelen</t>
  </si>
  <si>
    <t>Einwohnergemeinde Wyssachen</t>
  </si>
  <si>
    <t>Commune municipale de Cortébert</t>
  </si>
  <si>
    <t>Einwohnergemeinde Interlaken</t>
  </si>
  <si>
    <t>Einwohnergemeinde Leissigen</t>
  </si>
  <si>
    <t>Einwohnergemeinde Rohrbachgraben</t>
  </si>
  <si>
    <t>Einwohnergemeinde Worben</t>
  </si>
  <si>
    <t>Einwohnergemeinde Herzogenbuchsee</t>
  </si>
  <si>
    <t>Einwohnergemeinde Diemtigen</t>
  </si>
  <si>
    <t>Einwohnergemeinde Forst-Längenbühl</t>
  </si>
  <si>
    <t>Einwohnergemeinde Unterseen</t>
  </si>
  <si>
    <t>Einwohnergemeinde Meinisberg</t>
  </si>
  <si>
    <t>Einwohnergemeinde Steffisburg</t>
  </si>
  <si>
    <t>Einwohnergemeinde Twann-Tüscherz</t>
  </si>
  <si>
    <t>Einwohnergemeinde Kaufdorf</t>
  </si>
  <si>
    <t>Einwohnergemeinde Buchholterberg</t>
  </si>
  <si>
    <t>Einwohnergemeinde Langnau im Emmental</t>
  </si>
  <si>
    <t>Commune municipale de Tavannes</t>
  </si>
  <si>
    <t>Einwohnergemeinde Oberwil bei Büren</t>
  </si>
  <si>
    <t>Einwohnergemeinde Blumenstein</t>
  </si>
  <si>
    <t>Einwohnergemeinde Fraubrunnen</t>
  </si>
  <si>
    <t>Einwohnergemeinde Arni BE</t>
  </si>
  <si>
    <t>Einwohnergemeinde Kehrsatz</t>
  </si>
  <si>
    <t>Einwohnergemeinde Rohrbach</t>
  </si>
  <si>
    <t>Einwohnergemeinde Mirchel</t>
  </si>
  <si>
    <t>Einwohnergemeinde Rapperswil (BE)</t>
  </si>
  <si>
    <t>Einwohnergemeinde Aarberg</t>
  </si>
  <si>
    <t>Einwohnergemeinde Ipsach</t>
  </si>
  <si>
    <t>Commune municipale de Renan</t>
  </si>
  <si>
    <t>Einwohnergemeinde Signau</t>
  </si>
  <si>
    <t>Einwohnergemeinde Eriz</t>
  </si>
  <si>
    <t>Einwohnergemeinde Sigriswil</t>
  </si>
  <si>
    <t>Einwohnergemeinde Moosseedorf</t>
  </si>
  <si>
    <t>Einwohnergemeinde Schwarzenburg</t>
  </si>
  <si>
    <t>Einwohnergemeinde St. Stephan</t>
  </si>
  <si>
    <t>Einwohnergemeinde Dotzigen</t>
  </si>
  <si>
    <t>Einwohnergemeinde Finsterhennen</t>
  </si>
  <si>
    <t>Einwohnergemeinde Kirchberg (BE)</t>
  </si>
  <si>
    <t>Einwohnergemeinde Attiswil</t>
  </si>
  <si>
    <t>Einwohnergemeinde Roggwil (BE)</t>
  </si>
  <si>
    <t>Einwohnergemeinde Wangen an der Aare</t>
  </si>
  <si>
    <t>Einwohnergemeinde Affoltern im Emmental</t>
  </si>
  <si>
    <t>Einwohnergemeinde Uttigen</t>
  </si>
  <si>
    <t>Einwohnergemeinde Eggiwil</t>
  </si>
  <si>
    <t>Einwohnergemeinde Gsteig b. Gstaad</t>
  </si>
  <si>
    <t>Einwohnergemeinde Boltigen</t>
  </si>
  <si>
    <t>Einwohnergemeinde Ringgenberg (BE)</t>
  </si>
  <si>
    <t>Einwohnergemeinde Wald BE</t>
  </si>
  <si>
    <t>Einwohnergemeinde Büetigen</t>
  </si>
  <si>
    <t>Einwohnergemeinde Grindelwald</t>
  </si>
  <si>
    <t>Einwohnergemeinde Seedorf (BE)</t>
  </si>
  <si>
    <t>Einwohnergemeinde Dürrenroth</t>
  </si>
  <si>
    <t>Einwohnergemeinde Gündlischwand</t>
  </si>
  <si>
    <t>Einwohnergemeinde Matten bei Interlaken</t>
  </si>
  <si>
    <t>Einwohnergemeinde Uetendorf</t>
  </si>
  <si>
    <t>Einwohnergemeinde Iffwil</t>
  </si>
  <si>
    <t>Einwohnergemeinde Hindelbank</t>
  </si>
  <si>
    <t>Einwohnergemeinde Fahrni</t>
  </si>
  <si>
    <t>Einwohnergemeinde Kandersteg</t>
  </si>
  <si>
    <t>Einwohnergemeinde Rüeggisberg</t>
  </si>
  <si>
    <t>Einwohnergemeinde Grossaffoltern</t>
  </si>
  <si>
    <t>Einwohnergemeinde Zuzwil (BE)</t>
  </si>
  <si>
    <t>Commune municipale/Einwohnergemeinde  Evilard/Leubringen</t>
  </si>
  <si>
    <t>Einwohnergemeinde Walterswil (BE)</t>
  </si>
  <si>
    <t>Einwohnergemeinde Mühleberg</t>
  </si>
  <si>
    <t>Einwohnergemeinde Lotzwil</t>
  </si>
  <si>
    <t>Einwohnergemeinde Stettlen</t>
  </si>
  <si>
    <t>Commune municipale de Champoz</t>
  </si>
  <si>
    <t>Einwohnergemeinde Habkern</t>
  </si>
  <si>
    <t>Einwohnergemeinde Därligen</t>
  </si>
  <si>
    <t>Einwohnergemeinde Adelboden</t>
  </si>
  <si>
    <t>Einwohnergemeinde Freimettigen</t>
  </si>
  <si>
    <t>Einwohnergemeinde Walperswil</t>
  </si>
  <si>
    <t>Commune municipale de Moutier</t>
  </si>
  <si>
    <t>Einwohnergemeinde Bolligen</t>
  </si>
  <si>
    <t>Einwohnergemeinde Ins</t>
  </si>
  <si>
    <t>Einwohnergemeinde Sutz-Lattrigen</t>
  </si>
  <si>
    <t>Einwohnergemeinde Herbligen</t>
  </si>
  <si>
    <t>Einwohnergemeinde Allmendingen</t>
  </si>
  <si>
    <t>Einwohnergemeinde Heiligenschwendi</t>
  </si>
  <si>
    <t>Einwohnergemeinde Heimiswil</t>
  </si>
  <si>
    <t>Commune municipale de Reconvilier</t>
  </si>
  <si>
    <t>Einwohnergemeinde Wichtrach</t>
  </si>
  <si>
    <t>Einwohnergemeinde Port</t>
  </si>
  <si>
    <t>Einwohnergemeinde Sumiswald</t>
  </si>
  <si>
    <t>Einwohnergemeinde Auswil</t>
  </si>
  <si>
    <t>Einwohnergemeinde Diessbach bei Büren</t>
  </si>
  <si>
    <t>Einwohnergemeinde Uebeschi</t>
  </si>
  <si>
    <t>Einwohnergemeinde Wileroltigen</t>
  </si>
  <si>
    <t>Einwohnergemeinde Melchnau</t>
  </si>
  <si>
    <t>Einwohnergemeinde Ersigen</t>
  </si>
  <si>
    <t>Einwohnergemeinde Ferenbalm</t>
  </si>
  <si>
    <t>Einwohnergemeinde Grosshöchstetten</t>
  </si>
  <si>
    <t>Einwohnergemeinde Wynigen</t>
  </si>
  <si>
    <t>Einwohnergemeinde Brügg</t>
  </si>
  <si>
    <t>Einwohnergemeinde Oberburg</t>
  </si>
  <si>
    <t>Einwohnergemeinde Stocken-Höfen</t>
  </si>
  <si>
    <t>Commune municipale de Sonceboz-Sombeval</t>
  </si>
  <si>
    <t>Commune municipale de Corgémont</t>
  </si>
  <si>
    <t>Einwohnergemeinde Rubigen</t>
  </si>
  <si>
    <t>Einwohnergemeinde Aefligen</t>
  </si>
  <si>
    <t>Einwohnergemeinde Bellmund</t>
  </si>
  <si>
    <t>Einwohnergemeinde Bannwil</t>
  </si>
  <si>
    <t>Commune municipale Orvin</t>
  </si>
  <si>
    <t>Einwohnergemeinde Kappelen</t>
  </si>
  <si>
    <t>Einwohnergemeinde Oberthal</t>
  </si>
  <si>
    <t>Einwohnergemeinde Lauterbrunnen</t>
  </si>
  <si>
    <t>Einwohnergemeinde Linden</t>
  </si>
  <si>
    <t>Einwohnergemeinde Krauchthal</t>
  </si>
  <si>
    <t>Einwohnergemeinde Niederhünigen</t>
  </si>
  <si>
    <t>Einwohnergemeinde Lenk</t>
  </si>
  <si>
    <t>Commune municipale de Péry-La Heutte</t>
  </si>
  <si>
    <t>Einwohnergemeinde Meikirch</t>
  </si>
  <si>
    <t>Einwohnergemeinde Treiten</t>
  </si>
  <si>
    <t>Einwohnergemeinde Brenzikofen</t>
  </si>
  <si>
    <t>Einwohnergemeinde Studen (BE)</t>
  </si>
  <si>
    <t>Einwohnergemeinde Oberbipp</t>
  </si>
  <si>
    <t>Commune mixte de Valbirse</t>
  </si>
  <si>
    <t>Commune municipale de Sorvilier</t>
  </si>
  <si>
    <t>Einwohnergemeinde Münchenbuchsee</t>
  </si>
  <si>
    <t>Einwohnergemeinde Eriswil</t>
  </si>
  <si>
    <t>Syndicat Scolaire de l'école secondaire du bas de la vallée</t>
  </si>
  <si>
    <t>Gemeindeverband Bildung Gottstatt</t>
  </si>
  <si>
    <t>Schulgemeindeverband Matzwil</t>
  </si>
  <si>
    <t>Syndicat Scolaire du Grand-Val</t>
  </si>
  <si>
    <t>Office de l’enseignement obligatoire et du conseil (OECO)</t>
  </si>
  <si>
    <t>Gemeindeverband Kirchberg BE</t>
  </si>
  <si>
    <t>Schulverband Hilterfingen</t>
  </si>
  <si>
    <t>Gemeindeverband Oberstufenzentrum Arch</t>
  </si>
  <si>
    <t>Gemeindeverband Oberstufenzentrum Unterlangenegg</t>
  </si>
  <si>
    <t>Schulverband Nidau</t>
  </si>
  <si>
    <t>Sekundarschulverband Erlenbach</t>
  </si>
  <si>
    <t>Oberstufenverband Rapperswil</t>
  </si>
  <si>
    <t>Schulgemeinde Klein-Emmental</t>
  </si>
  <si>
    <t>Schulverband Trub-Trubschachen</t>
  </si>
  <si>
    <t>Schulverband untere Emme</t>
  </si>
  <si>
    <t>Oberstufenverband Büetigen-Diessbach-Dotzigen</t>
  </si>
  <si>
    <t>Gemeindeverband Oberstufenzentrum Kleindietwil</t>
  </si>
  <si>
    <t>Oberstufenschulverband Erlach</t>
  </si>
  <si>
    <t>Oberstufenverband Wiedlisbach</t>
  </si>
  <si>
    <t>Syndicat de communes de l'école des Prés-de-Cortébert</t>
  </si>
  <si>
    <t>Sekundarschulverband Signau</t>
  </si>
  <si>
    <t>Gemeindeverband Schulimont</t>
  </si>
  <si>
    <t>Gemeindeverband Sekstufe1 Wichtrach</t>
  </si>
  <si>
    <t>Schulverband Aarberg</t>
  </si>
  <si>
    <t>Schulverband Oberstufenzentrum Täuffelen</t>
  </si>
  <si>
    <t>Syndicat scolaire Courtelary-Cormoret-Villeret</t>
  </si>
  <si>
    <t>Communauté scolaire de Jean-Gui</t>
  </si>
  <si>
    <t>Schulverband Bettenhausen-Ochlenberg-Thörigen</t>
  </si>
  <si>
    <t>Communauté de l'école secondaire de la Courtine</t>
  </si>
  <si>
    <t>Gemeindeverband Koppigen</t>
  </si>
  <si>
    <t>Syndicat scolaire secondaire du Bas-Vallon</t>
  </si>
  <si>
    <t>Gemeindeverband Oberstufenzentrum Ins</t>
  </si>
  <si>
    <t>Oberstufenverband Herzogenbuchsee</t>
  </si>
  <si>
    <t>2019.ERZ.96 / 681538</t>
  </si>
  <si>
    <t>Schule Oberthal</t>
  </si>
  <si>
    <t>Kindergarten und Primarschule Wileroltigen, Gurbrü</t>
  </si>
  <si>
    <t>Volksschule Langenthal Kreuzfeld</t>
  </si>
  <si>
    <t>Volksschule Langenthal Oberstufenzentrum</t>
  </si>
  <si>
    <t>Schule Studen Aegerten</t>
  </si>
  <si>
    <t>valable à partir du 1.8.2022
As 2022/23</t>
  </si>
  <si>
    <r>
      <t>Leitungspool Spezialunterricht</t>
    </r>
    <r>
      <rPr>
        <sz val="11"/>
        <rFont val="Arial"/>
        <family val="2"/>
      </rPr>
      <t xml:space="preserve"> (IF, eU, Art. 16b LADV, Logo und Psychomotorik)</t>
    </r>
  </si>
  <si>
    <t>Massnahme im Zusammenhang mit REVOS 2020</t>
  </si>
  <si>
    <t>Massnahme im Zusammenhang mit dem Mangel an Lehrpersonen</t>
  </si>
  <si>
    <t>Beschäftigungsgradprozente Sonderpool "Integrative Schulung"</t>
  </si>
  <si>
    <t>Schule Grosshöchstetten</t>
  </si>
  <si>
    <t xml:space="preserve"> (SPA,SE,Art. 16b ODSE,logo. et psych.)</t>
  </si>
  <si>
    <t>Mesure dans le cadre de REVOS 2020</t>
  </si>
  <si>
    <t>Mesure liée à la pénurie d'enseignants</t>
  </si>
  <si>
    <t>Degré d'occupation pool spécial "Scolarisation intégrée"</t>
  </si>
  <si>
    <t>Sonderpool "Integrative Schulung von SuS mit verstärkten sonderpädagogischen Massnahmen"</t>
  </si>
  <si>
    <t>Pool spécial "Scolarisation intégrée des élèves au bénéfice de mesures de pédagogie spécialisée renforcées"</t>
  </si>
  <si>
    <r>
      <t xml:space="preserve">meldung pro Schule mit </t>
    </r>
    <r>
      <rPr>
        <b/>
        <sz val="10"/>
        <color indexed="10"/>
        <rFont val="Arial"/>
        <family val="2"/>
      </rPr>
      <t>2) exkl. Lekt. besonderes VS-Angebot</t>
    </r>
  </si>
  <si>
    <r>
      <t xml:space="preserve">des progr. par établissement </t>
    </r>
    <r>
      <rPr>
        <b/>
        <sz val="10"/>
        <color indexed="10"/>
        <rFont val="Arial"/>
        <family val="2"/>
      </rPr>
      <t>2) excl.leçons offres spéc.de l'école oblig.</t>
    </r>
  </si>
  <si>
    <r>
      <rPr>
        <b/>
        <sz val="10"/>
        <color indexed="10"/>
        <rFont val="Arial"/>
        <family val="2"/>
      </rPr>
      <t>2)</t>
    </r>
    <r>
      <rPr>
        <sz val="10"/>
        <color indexed="10"/>
        <rFont val="Arial"/>
        <family val="2"/>
      </rPr>
      <t xml:space="preserve"> Lektionen für IF, eU, Art. 16b LADV, Logo und Psychomotorik (exkl. Lekt. besonderes VS-Angebot)</t>
    </r>
  </si>
  <si>
    <r>
      <rPr>
        <b/>
        <sz val="10"/>
        <color indexed="10"/>
        <rFont val="Arial"/>
        <family val="2"/>
      </rPr>
      <t>2)</t>
    </r>
    <r>
      <rPr>
        <sz val="10"/>
        <color indexed="10"/>
        <rFont val="Arial"/>
        <family val="2"/>
      </rPr>
      <t xml:space="preserve"> Leçons pour soutien pédagogique ambulatoire, SE, Art. 16b ODSE, logopédie et psychomotricité (excl.leçons offres spéc.de l'école oblig.)</t>
    </r>
  </si>
  <si>
    <t>2023/24</t>
  </si>
  <si>
    <t>Eingabefrist : 1.9.2023</t>
  </si>
  <si>
    <t>Biel Linde / Madretsch</t>
  </si>
  <si>
    <t>Biel-Bienne FiBi</t>
  </si>
  <si>
    <t>Bienne Des Alpes (Collège)</t>
  </si>
  <si>
    <t>Bremgarten Zyklus 1 und Zyklus 2</t>
  </si>
  <si>
    <t>Bremgarten Zyklus 2 und Zyklus 3</t>
  </si>
  <si>
    <t>Ecole cantonale de langue française de Berne (ECLF)</t>
  </si>
  <si>
    <t>IEM Region OZW Wiedlisbach</t>
  </si>
  <si>
    <t>Kindergarten und Primarschule Nidau Balainen</t>
  </si>
  <si>
    <t>MR Aaretal Nord</t>
  </si>
  <si>
    <t>MR Kander- und Engstligental</t>
  </si>
  <si>
    <t>MR Linke Zulg</t>
  </si>
  <si>
    <t>MR Niedersimmental</t>
  </si>
  <si>
    <t>MR Obersimmental</t>
  </si>
  <si>
    <t>MR Region Aaretal Süd</t>
  </si>
  <si>
    <t>MR Region Gürbetal-Längenberg</t>
  </si>
  <si>
    <t>MR Saanenland</t>
  </si>
  <si>
    <t>MR-Region Aarberg</t>
  </si>
  <si>
    <t>MR-Region Gottstatt</t>
  </si>
  <si>
    <t>MR-Region Huttwil</t>
  </si>
  <si>
    <t>MR-Region Oberdiessbach</t>
  </si>
  <si>
    <t>MR-Region oberes Langetental</t>
  </si>
  <si>
    <t>MR-Region Schwarzenburg</t>
  </si>
  <si>
    <t>MR-Region Täuffelen</t>
  </si>
  <si>
    <t>MR-Region ZBMO 1</t>
  </si>
  <si>
    <t>MR-Region ZBMO 3</t>
  </si>
  <si>
    <t>Oberstufenzentrum Ebnit</t>
  </si>
  <si>
    <t>Primarschule Sutz-Lattrigen Mörigen</t>
  </si>
  <si>
    <t>Schule Berg</t>
  </si>
  <si>
    <t>Gemeinde Rumisberg</t>
  </si>
  <si>
    <t>Schule Kallnach</t>
  </si>
  <si>
    <t>Schule Melchnau</t>
  </si>
  <si>
    <t>Schule Nidau Burgerbeunden (Prim)</t>
  </si>
  <si>
    <t>Schule Nidau Burgerbeunden (Sek)</t>
  </si>
  <si>
    <t>Schule Nidau Weidteile</t>
  </si>
  <si>
    <t>Schule Oberwil</t>
  </si>
  <si>
    <t>Schule Stettlen</t>
  </si>
  <si>
    <t>Schule Trub*Schachen</t>
  </si>
  <si>
    <t>Schule Twann-Tüscherz Ligerz</t>
  </si>
  <si>
    <t>Schule Zollbrück</t>
  </si>
  <si>
    <t>Gemeindeverband Schule Zollbrück</t>
  </si>
  <si>
    <t>Schulen Sigriswil</t>
  </si>
  <si>
    <t>Sekundarstufe I Nidau Balainen</t>
  </si>
  <si>
    <t>gültig per 1.8.2022
SJ 2022/23</t>
  </si>
  <si>
    <t>Nombre d'élèves à prendre en compte dans le pool de direction</t>
  </si>
  <si>
    <t>Nouvelles valeures de référence CdPe
valable à partir du 1.8.2023
AS 2023/2024</t>
  </si>
  <si>
    <t>Neue Referenz-werte ePM
Gültig ab 1.8.2023
Schuljahr 2023/2024</t>
  </si>
  <si>
    <t xml:space="preserve">Anzahl Schülerinnen und Schüler zur Berücksichtigung im Schulleitungspool </t>
  </si>
  <si>
    <t>Anzahl Schülerinnen und Schüler zur Berücksichtigung im Leitungspool Spezialunterricht</t>
  </si>
  <si>
    <t>Nombre d'élèves à prendre en compte dans le pool de direction de l'enseignement spécialisé</t>
  </si>
  <si>
    <t>2019.ERZ.96 / 1299589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</si>
</sst>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&quot;%&quot;"/>
    <numFmt numFmtId="165" formatCode="0.000&quot;%&quot;"/>
    <numFmt numFmtId="166" formatCode="#,##0.000"/>
    <numFmt numFmtId="167" formatCode="#,##0.000&quot;%&quot;"/>
    <numFmt numFmtId="168" formatCode="0.00&quot;%&quot;"/>
    <numFmt numFmtId="169" formatCode="dd/mm/yyyy;@"/>
  </numFmts>
  <fonts count="2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202">
    <xf numFmtId="0" fontId="0" fillId="0" borderId="0" xfId="0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5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6" fillId="2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0" fillId="2" borderId="0" xfId="0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Protection="1"/>
    <xf numFmtId="0" fontId="6" fillId="2" borderId="4" xfId="0" applyFont="1" applyFill="1" applyBorder="1" applyProtection="1"/>
    <xf numFmtId="164" fontId="13" fillId="2" borderId="4" xfId="0" applyNumberFormat="1" applyFont="1" applyFill="1" applyBorder="1" applyAlignment="1" applyProtection="1"/>
    <xf numFmtId="0" fontId="17" fillId="2" borderId="0" xfId="0" applyFont="1" applyFill="1" applyBorder="1" applyProtection="1"/>
    <xf numFmtId="168" fontId="6" fillId="2" borderId="0" xfId="0" applyNumberFormat="1" applyFont="1" applyFill="1" applyBorder="1" applyAlignment="1" applyProtection="1">
      <alignment horizontal="center"/>
    </xf>
    <xf numFmtId="0" fontId="18" fillId="2" borderId="0" xfId="0" applyFont="1" applyFill="1" applyProtection="1"/>
    <xf numFmtId="0" fontId="18" fillId="2" borderId="0" xfId="0" applyFont="1" applyFill="1" applyBorder="1" applyProtection="1"/>
    <xf numFmtId="0" fontId="18" fillId="2" borderId="2" xfId="0" applyFont="1" applyFill="1" applyBorder="1" applyProtection="1"/>
    <xf numFmtId="0" fontId="18" fillId="2" borderId="4" xfId="0" applyFont="1" applyFill="1" applyBorder="1" applyProtection="1"/>
    <xf numFmtId="0" fontId="7" fillId="2" borderId="4" xfId="0" applyFont="1" applyFill="1" applyBorder="1"/>
    <xf numFmtId="0" fontId="5" fillId="2" borderId="0" xfId="0" applyFont="1" applyFill="1" applyBorder="1"/>
    <xf numFmtId="167" fontId="6" fillId="2" borderId="0" xfId="0" applyNumberFormat="1" applyFont="1" applyFill="1" applyBorder="1" applyAlignment="1" applyProtection="1">
      <alignment horizontal="center"/>
    </xf>
    <xf numFmtId="167" fontId="5" fillId="2" borderId="0" xfId="0" applyNumberFormat="1" applyFont="1" applyFill="1" applyBorder="1" applyAlignment="1" applyProtection="1"/>
    <xf numFmtId="165" fontId="6" fillId="2" borderId="0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165" fontId="5" fillId="2" borderId="0" xfId="0" applyNumberFormat="1" applyFont="1" applyFill="1" applyBorder="1" applyAlignment="1" applyProtection="1"/>
    <xf numFmtId="167" fontId="6" fillId="2" borderId="2" xfId="0" applyNumberFormat="1" applyFont="1" applyFill="1" applyBorder="1" applyAlignment="1" applyProtection="1">
      <alignment vertical="center"/>
    </xf>
    <xf numFmtId="0" fontId="21" fillId="2" borderId="4" xfId="0" applyFont="1" applyFill="1" applyBorder="1" applyProtection="1"/>
    <xf numFmtId="0" fontId="7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167" fontId="6" fillId="2" borderId="0" xfId="0" applyNumberFormat="1" applyFont="1" applyFill="1" applyBorder="1" applyAlignment="1" applyProtection="1"/>
    <xf numFmtId="0" fontId="21" fillId="2" borderId="0" xfId="0" applyFont="1" applyFill="1" applyBorder="1" applyProtection="1"/>
    <xf numFmtId="0" fontId="23" fillId="2" borderId="4" xfId="0" applyFont="1" applyFill="1" applyBorder="1" applyProtection="1"/>
    <xf numFmtId="0" fontId="24" fillId="0" borderId="0" xfId="1" applyFont="1" applyProtection="1"/>
    <xf numFmtId="0" fontId="7" fillId="0" borderId="0" xfId="1" applyProtection="1"/>
    <xf numFmtId="0" fontId="7" fillId="0" borderId="0" xfId="1" applyAlignment="1" applyProtection="1">
      <alignment horizontal="center"/>
    </xf>
    <xf numFmtId="0" fontId="25" fillId="0" borderId="0" xfId="1" applyFont="1" applyProtection="1"/>
    <xf numFmtId="0" fontId="26" fillId="0" borderId="0" xfId="1" applyFont="1" applyProtection="1"/>
    <xf numFmtId="0" fontId="24" fillId="0" borderId="0" xfId="1" applyFont="1" applyBorder="1" applyAlignment="1" applyProtection="1">
      <alignment horizontal="center"/>
    </xf>
    <xf numFmtId="166" fontId="7" fillId="0" borderId="0" xfId="1" applyNumberFormat="1" applyAlignment="1" applyProtection="1">
      <alignment horizontal="left"/>
    </xf>
    <xf numFmtId="0" fontId="24" fillId="3" borderId="6" xfId="1" applyFont="1" applyFill="1" applyBorder="1" applyAlignment="1" applyProtection="1">
      <alignment horizontal="center"/>
    </xf>
    <xf numFmtId="0" fontId="24" fillId="0" borderId="0" xfId="1" applyFont="1" applyBorder="1" applyAlignment="1" applyProtection="1"/>
    <xf numFmtId="0" fontId="26" fillId="0" borderId="6" xfId="1" applyFont="1" applyBorder="1" applyAlignment="1" applyProtection="1">
      <alignment horizontal="center"/>
    </xf>
    <xf numFmtId="0" fontId="7" fillId="0" borderId="0" xfId="1" applyBorder="1" applyAlignment="1" applyProtection="1">
      <alignment horizontal="center"/>
    </xf>
    <xf numFmtId="0" fontId="26" fillId="3" borderId="7" xfId="1" applyFont="1" applyFill="1" applyBorder="1" applyAlignment="1" applyProtection="1">
      <alignment horizontal="left" vertical="center"/>
    </xf>
    <xf numFmtId="0" fontId="26" fillId="3" borderId="8" xfId="1" applyFont="1" applyFill="1" applyBorder="1" applyAlignment="1" applyProtection="1">
      <alignment horizontal="left" vertical="center"/>
    </xf>
    <xf numFmtId="0" fontId="26" fillId="3" borderId="9" xfId="1" applyFont="1" applyFill="1" applyBorder="1" applyAlignment="1" applyProtection="1">
      <alignment horizontal="left" vertical="center"/>
    </xf>
    <xf numFmtId="0" fontId="7" fillId="0" borderId="0" xfId="1" applyAlignment="1" applyProtection="1">
      <alignment horizontal="left" vertical="center"/>
    </xf>
    <xf numFmtId="0" fontId="7" fillId="4" borderId="0" xfId="1" applyFill="1" applyAlignment="1" applyProtection="1">
      <alignment vertical="center" wrapText="1"/>
    </xf>
    <xf numFmtId="0" fontId="5" fillId="5" borderId="11" xfId="0" applyFont="1" applyFill="1" applyBorder="1" applyAlignment="1" applyProtection="1">
      <alignment horizontal="right"/>
      <protection locked="0"/>
    </xf>
    <xf numFmtId="2" fontId="15" fillId="2" borderId="0" xfId="0" applyNumberFormat="1" applyFont="1" applyFill="1" applyBorder="1" applyAlignment="1" applyProtection="1"/>
    <xf numFmtId="2" fontId="18" fillId="2" borderId="0" xfId="0" applyNumberFormat="1" applyFont="1" applyFill="1" applyBorder="1" applyAlignment="1" applyProtection="1"/>
    <xf numFmtId="0" fontId="0" fillId="2" borderId="12" xfId="0" applyFill="1" applyBorder="1" applyProtection="1"/>
    <xf numFmtId="0" fontId="0" fillId="2" borderId="0" xfId="0" applyFill="1" applyBorder="1" applyProtection="1"/>
    <xf numFmtId="0" fontId="17" fillId="2" borderId="1" xfId="0" applyFont="1" applyFill="1" applyBorder="1" applyProtection="1"/>
    <xf numFmtId="0" fontId="8" fillId="2" borderId="1" xfId="0" applyFont="1" applyFill="1" applyBorder="1" applyProtection="1"/>
    <xf numFmtId="168" fontId="6" fillId="2" borderId="1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4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18" fillId="2" borderId="12" xfId="0" applyFont="1" applyFill="1" applyBorder="1" applyProtection="1"/>
    <xf numFmtId="164" fontId="13" fillId="2" borderId="12" xfId="0" applyNumberFormat="1" applyFont="1" applyFill="1" applyBorder="1" applyAlignment="1" applyProtection="1"/>
    <xf numFmtId="0" fontId="0" fillId="2" borderId="1" xfId="0" applyFill="1" applyBorder="1" applyProtection="1"/>
    <xf numFmtId="167" fontId="6" fillId="2" borderId="10" xfId="0" applyNumberFormat="1" applyFont="1" applyFill="1" applyBorder="1" applyAlignment="1" applyProtection="1">
      <alignment horizontal="center"/>
    </xf>
    <xf numFmtId="165" fontId="6" fillId="2" borderId="10" xfId="0" applyNumberFormat="1" applyFont="1" applyFill="1" applyBorder="1" applyAlignment="1" applyProtection="1">
      <alignment horizontal="center"/>
    </xf>
    <xf numFmtId="0" fontId="24" fillId="3" borderId="0" xfId="1" applyFont="1" applyFill="1" applyBorder="1" applyAlignment="1" applyProtection="1">
      <alignment horizontal="center"/>
    </xf>
    <xf numFmtId="0" fontId="26" fillId="3" borderId="13" xfId="1" applyFont="1" applyFill="1" applyBorder="1" applyAlignment="1" applyProtection="1">
      <alignment horizontal="left" vertical="center"/>
    </xf>
    <xf numFmtId="0" fontId="0" fillId="2" borderId="0" xfId="0" applyNumberFormat="1" applyFill="1" applyProtection="1"/>
    <xf numFmtId="0" fontId="0" fillId="2" borderId="2" xfId="0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Protection="1"/>
    <xf numFmtId="0" fontId="18" fillId="2" borderId="3" xfId="0" applyFont="1" applyFill="1" applyBorder="1" applyProtection="1"/>
    <xf numFmtId="0" fontId="19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horizontal="right"/>
    </xf>
    <xf numFmtId="167" fontId="6" fillId="6" borderId="6" xfId="0" applyNumberFormat="1" applyFont="1" applyFill="1" applyBorder="1" applyAlignment="1" applyProtection="1">
      <alignment horizontal="center"/>
    </xf>
    <xf numFmtId="167" fontId="6" fillId="7" borderId="7" xfId="0" applyNumberFormat="1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/>
    <xf numFmtId="166" fontId="26" fillId="6" borderId="6" xfId="1" applyNumberFormat="1" applyFont="1" applyFill="1" applyBorder="1" applyAlignment="1" applyProtection="1">
      <alignment horizontal="center"/>
    </xf>
    <xf numFmtId="169" fontId="26" fillId="6" borderId="6" xfId="1" applyNumberFormat="1" applyFont="1" applyFill="1" applyBorder="1" applyAlignment="1" applyProtection="1">
      <alignment horizontal="right"/>
    </xf>
    <xf numFmtId="169" fontId="26" fillId="6" borderId="14" xfId="1" applyNumberFormat="1" applyFont="1" applyFill="1" applyBorder="1" applyAlignment="1" applyProtection="1">
      <alignment horizontal="right"/>
    </xf>
    <xf numFmtId="0" fontId="26" fillId="6" borderId="6" xfId="1" applyFont="1" applyFill="1" applyBorder="1" applyAlignment="1" applyProtection="1">
      <alignment horizontal="right" vertical="center" wrapText="1"/>
    </xf>
    <xf numFmtId="0" fontId="22" fillId="2" borderId="10" xfId="0" applyFont="1" applyFill="1" applyBorder="1" applyAlignment="1" applyProtection="1">
      <alignment horizontal="right"/>
    </xf>
    <xf numFmtId="0" fontId="7" fillId="2" borderId="10" xfId="0" applyFont="1" applyFill="1" applyBorder="1" applyAlignment="1" applyProtection="1">
      <alignment horizontal="right"/>
    </xf>
    <xf numFmtId="166" fontId="22" fillId="2" borderId="10" xfId="0" applyNumberFormat="1" applyFont="1" applyFill="1" applyBorder="1" applyAlignment="1" applyProtection="1">
      <alignment horizontal="right"/>
    </xf>
    <xf numFmtId="0" fontId="6" fillId="2" borderId="4" xfId="0" applyFont="1" applyFill="1" applyBorder="1"/>
    <xf numFmtId="0" fontId="3" fillId="2" borderId="5" xfId="0" applyFont="1" applyFill="1" applyBorder="1" applyProtection="1"/>
    <xf numFmtId="0" fontId="20" fillId="5" borderId="1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Protection="1"/>
    <xf numFmtId="0" fontId="22" fillId="2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Border="1" applyAlignment="1">
      <alignment horizontal="right"/>
    </xf>
    <xf numFmtId="0" fontId="9" fillId="2" borderId="0" xfId="0" applyFont="1" applyFill="1" applyBorder="1" applyProtection="1"/>
    <xf numFmtId="0" fontId="18" fillId="2" borderId="16" xfId="0" applyFont="1" applyFill="1" applyBorder="1" applyProtection="1"/>
    <xf numFmtId="0" fontId="19" fillId="2" borderId="0" xfId="0" applyFont="1" applyFill="1" applyBorder="1" applyAlignment="1" applyProtection="1">
      <alignment horizontal="right"/>
    </xf>
    <xf numFmtId="167" fontId="6" fillId="2" borderId="11" xfId="0" applyNumberFormat="1" applyFont="1" applyFill="1" applyBorder="1" applyAlignment="1" applyProtection="1">
      <alignment horizontal="right"/>
    </xf>
    <xf numFmtId="167" fontId="6" fillId="2" borderId="10" xfId="0" applyNumberFormat="1" applyFont="1" applyFill="1" applyBorder="1" applyAlignment="1" applyProtection="1">
      <alignment horizontal="right" vertical="center"/>
    </xf>
    <xf numFmtId="167" fontId="6" fillId="2" borderId="10" xfId="0" applyNumberFormat="1" applyFont="1" applyFill="1" applyBorder="1" applyAlignment="1" applyProtection="1">
      <alignment horizontal="right"/>
    </xf>
    <xf numFmtId="0" fontId="7" fillId="2" borderId="11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165" fontId="6" fillId="2" borderId="11" xfId="0" applyNumberFormat="1" applyFont="1" applyFill="1" applyBorder="1" applyAlignment="1" applyProtection="1">
      <alignment horizontal="right"/>
    </xf>
    <xf numFmtId="0" fontId="5" fillId="5" borderId="11" xfId="0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/>
    <xf numFmtId="0" fontId="0" fillId="2" borderId="0" xfId="0" applyFill="1" applyBorder="1" applyAlignment="1" applyProtection="1">
      <alignment vertical="center" wrapText="1"/>
    </xf>
    <xf numFmtId="164" fontId="13" fillId="2" borderId="0" xfId="0" applyNumberFormat="1" applyFont="1" applyFill="1" applyBorder="1" applyAlignment="1" applyProtection="1"/>
    <xf numFmtId="167" fontId="6" fillId="6" borderId="22" xfId="0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5" fillId="2" borderId="20" xfId="0" applyFont="1" applyFill="1" applyBorder="1" applyProtection="1"/>
    <xf numFmtId="0" fontId="18" fillId="2" borderId="17" xfId="0" applyFont="1" applyFill="1" applyBorder="1" applyProtection="1"/>
    <xf numFmtId="0" fontId="18" fillId="2" borderId="20" xfId="0" applyFont="1" applyFill="1" applyBorder="1" applyProtection="1"/>
    <xf numFmtId="0" fontId="5" fillId="5" borderId="10" xfId="0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</xf>
    <xf numFmtId="167" fontId="6" fillId="2" borderId="20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Protection="1"/>
    <xf numFmtId="0" fontId="5" fillId="5" borderId="10" xfId="0" applyFont="1" applyFill="1" applyBorder="1" applyAlignment="1" applyProtection="1">
      <alignment horizontal="center"/>
      <protection locked="0"/>
    </xf>
    <xf numFmtId="2" fontId="15" fillId="2" borderId="20" xfId="0" applyNumberFormat="1" applyFont="1" applyFill="1" applyBorder="1" applyAlignment="1" applyProtection="1"/>
    <xf numFmtId="2" fontId="18" fillId="2" borderId="20" xfId="0" applyNumberFormat="1" applyFont="1" applyFill="1" applyBorder="1" applyAlignment="1" applyProtection="1"/>
    <xf numFmtId="0" fontId="5" fillId="2" borderId="10" xfId="0" applyFont="1" applyFill="1" applyBorder="1" applyAlignment="1" applyProtection="1">
      <alignment horizontal="right"/>
    </xf>
    <xf numFmtId="165" fontId="6" fillId="2" borderId="20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/>
    <xf numFmtId="0" fontId="6" fillId="0" borderId="5" xfId="0" applyFont="1" applyFill="1" applyBorder="1" applyProtection="1"/>
    <xf numFmtId="0" fontId="7" fillId="0" borderId="0" xfId="0" applyFont="1" applyFill="1" applyBorder="1" applyProtection="1"/>
    <xf numFmtId="0" fontId="2" fillId="0" borderId="1" xfId="0" applyFont="1" applyFill="1" applyBorder="1" applyProtection="1"/>
    <xf numFmtId="0" fontId="6" fillId="0" borderId="1" xfId="0" applyFont="1" applyFill="1" applyBorder="1" applyProtection="1"/>
    <xf numFmtId="0" fontId="5" fillId="0" borderId="1" xfId="0" applyFont="1" applyFill="1" applyBorder="1" applyProtection="1"/>
    <xf numFmtId="0" fontId="23" fillId="0" borderId="4" xfId="0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4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6" fillId="0" borderId="2" xfId="0" applyFont="1" applyFill="1" applyBorder="1" applyProtection="1"/>
    <xf numFmtId="0" fontId="8" fillId="0" borderId="2" xfId="0" applyFont="1" applyFill="1" applyBorder="1" applyProtection="1"/>
    <xf numFmtId="0" fontId="5" fillId="0" borderId="2" xfId="0" applyFont="1" applyFill="1" applyBorder="1" applyProtection="1"/>
    <xf numFmtId="165" fontId="6" fillId="0" borderId="2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Protection="1"/>
    <xf numFmtId="0" fontId="22" fillId="0" borderId="4" xfId="0" applyFont="1" applyFill="1" applyBorder="1" applyProtection="1"/>
    <xf numFmtId="0" fontId="5" fillId="0" borderId="0" xfId="2" applyNumberFormat="1" applyFont="1"/>
    <xf numFmtId="0" fontId="5" fillId="0" borderId="0" xfId="2" applyFont="1"/>
    <xf numFmtId="0" fontId="2" fillId="2" borderId="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/>
    </xf>
    <xf numFmtId="164" fontId="14" fillId="2" borderId="20" xfId="0" applyNumberFormat="1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0" fontId="1" fillId="7" borderId="19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20" fillId="6" borderId="12" xfId="0" applyFont="1" applyFill="1" applyBorder="1" applyAlignment="1" applyProtection="1">
      <alignment horizontal="center" vertical="center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right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1" fillId="6" borderId="21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Standard 5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140</xdr:row>
      <xdr:rowOff>152400</xdr:rowOff>
    </xdr:from>
    <xdr:to>
      <xdr:col>8</xdr:col>
      <xdr:colOff>0</xdr:colOff>
      <xdr:row>140</xdr:row>
      <xdr:rowOff>152400</xdr:rowOff>
    </xdr:to>
    <xdr:sp macro="" textlink="">
      <xdr:nvSpPr>
        <xdr:cNvPr id="45544" name="Line 16"/>
        <xdr:cNvSpPr>
          <a:spLocks noChangeShapeType="1"/>
        </xdr:cNvSpPr>
      </xdr:nvSpPr>
      <xdr:spPr bwMode="auto">
        <a:xfrm>
          <a:off x="6486525" y="212026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139</xdr:row>
      <xdr:rowOff>152400</xdr:rowOff>
    </xdr:from>
    <xdr:to>
      <xdr:col>8</xdr:col>
      <xdr:colOff>0</xdr:colOff>
      <xdr:row>139</xdr:row>
      <xdr:rowOff>152400</xdr:rowOff>
    </xdr:to>
    <xdr:sp macro="" textlink="">
      <xdr:nvSpPr>
        <xdr:cNvPr id="45545" name="Line 17"/>
        <xdr:cNvSpPr>
          <a:spLocks noChangeShapeType="1"/>
        </xdr:cNvSpPr>
      </xdr:nvSpPr>
      <xdr:spPr bwMode="auto">
        <a:xfrm>
          <a:off x="6486525" y="21021675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81</xdr:row>
      <xdr:rowOff>161925</xdr:rowOff>
    </xdr:from>
    <xdr:to>
      <xdr:col>6</xdr:col>
      <xdr:colOff>828675</xdr:colOff>
      <xdr:row>81</xdr:row>
      <xdr:rowOff>161925</xdr:rowOff>
    </xdr:to>
    <xdr:sp macro="" textlink="">
      <xdr:nvSpPr>
        <xdr:cNvPr id="45546" name="Line 18"/>
        <xdr:cNvSpPr>
          <a:spLocks noChangeShapeType="1"/>
        </xdr:cNvSpPr>
      </xdr:nvSpPr>
      <xdr:spPr bwMode="auto">
        <a:xfrm>
          <a:off x="4219575" y="10677525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81</xdr:row>
      <xdr:rowOff>161925</xdr:rowOff>
    </xdr:from>
    <xdr:to>
      <xdr:col>0</xdr:col>
      <xdr:colOff>1866900</xdr:colOff>
      <xdr:row>81</xdr:row>
      <xdr:rowOff>161925</xdr:rowOff>
    </xdr:to>
    <xdr:sp macro="" textlink="">
      <xdr:nvSpPr>
        <xdr:cNvPr id="45547" name="Line 21"/>
        <xdr:cNvSpPr>
          <a:spLocks noChangeShapeType="1"/>
        </xdr:cNvSpPr>
      </xdr:nvSpPr>
      <xdr:spPr bwMode="auto">
        <a:xfrm>
          <a:off x="561975" y="1067752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84</xdr:row>
      <xdr:rowOff>0</xdr:rowOff>
    </xdr:from>
    <xdr:to>
      <xdr:col>0</xdr:col>
      <xdr:colOff>1866900</xdr:colOff>
      <xdr:row>84</xdr:row>
      <xdr:rowOff>0</xdr:rowOff>
    </xdr:to>
    <xdr:sp macro="" textlink="">
      <xdr:nvSpPr>
        <xdr:cNvPr id="45548" name="Line 22"/>
        <xdr:cNvSpPr>
          <a:spLocks noChangeShapeType="1"/>
        </xdr:cNvSpPr>
      </xdr:nvSpPr>
      <xdr:spPr bwMode="auto">
        <a:xfrm>
          <a:off x="561975" y="1102995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85</xdr:row>
      <xdr:rowOff>161925</xdr:rowOff>
    </xdr:from>
    <xdr:to>
      <xdr:col>0</xdr:col>
      <xdr:colOff>1857375</xdr:colOff>
      <xdr:row>85</xdr:row>
      <xdr:rowOff>161925</xdr:rowOff>
    </xdr:to>
    <xdr:sp macro="" textlink="">
      <xdr:nvSpPr>
        <xdr:cNvPr id="45549" name="Line 23"/>
        <xdr:cNvSpPr>
          <a:spLocks noChangeShapeType="1"/>
        </xdr:cNvSpPr>
      </xdr:nvSpPr>
      <xdr:spPr bwMode="auto">
        <a:xfrm>
          <a:off x="552450" y="1134427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83</xdr:row>
      <xdr:rowOff>161925</xdr:rowOff>
    </xdr:from>
    <xdr:to>
      <xdr:col>6</xdr:col>
      <xdr:colOff>828675</xdr:colOff>
      <xdr:row>83</xdr:row>
      <xdr:rowOff>161925</xdr:rowOff>
    </xdr:to>
    <xdr:sp macro="" textlink="">
      <xdr:nvSpPr>
        <xdr:cNvPr id="45550" name="Line 18"/>
        <xdr:cNvSpPr>
          <a:spLocks noChangeShapeType="1"/>
        </xdr:cNvSpPr>
      </xdr:nvSpPr>
      <xdr:spPr bwMode="auto">
        <a:xfrm>
          <a:off x="4219575" y="11010900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85</xdr:row>
      <xdr:rowOff>152400</xdr:rowOff>
    </xdr:from>
    <xdr:to>
      <xdr:col>6</xdr:col>
      <xdr:colOff>838200</xdr:colOff>
      <xdr:row>85</xdr:row>
      <xdr:rowOff>152400</xdr:rowOff>
    </xdr:to>
    <xdr:sp macro="" textlink="">
      <xdr:nvSpPr>
        <xdr:cNvPr id="45551" name="Line 18"/>
        <xdr:cNvSpPr>
          <a:spLocks noChangeShapeType="1"/>
        </xdr:cNvSpPr>
      </xdr:nvSpPr>
      <xdr:spPr bwMode="auto">
        <a:xfrm>
          <a:off x="4229100" y="11334750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47625</xdr:colOff>
      <xdr:row>2</xdr:row>
      <xdr:rowOff>38100</xdr:rowOff>
    </xdr:from>
    <xdr:to>
      <xdr:col>0</xdr:col>
      <xdr:colOff>2085975</xdr:colOff>
      <xdr:row>4</xdr:row>
      <xdr:rowOff>276225</xdr:rowOff>
    </xdr:to>
    <xdr:pic>
      <xdr:nvPicPr>
        <xdr:cNvPr id="45552" name="Picture 618" descr="\\AKVB.erz.be.ch\DATA-AKVB\Userhomes\mcss\Z_Systems\Desktop\Logo_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600"/>
          <a:ext cx="2038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140</xdr:row>
      <xdr:rowOff>152400</xdr:rowOff>
    </xdr:from>
    <xdr:to>
      <xdr:col>9</xdr:col>
      <xdr:colOff>0</xdr:colOff>
      <xdr:row>140</xdr:row>
      <xdr:rowOff>152400</xdr:rowOff>
    </xdr:to>
    <xdr:sp macro="" textlink="">
      <xdr:nvSpPr>
        <xdr:cNvPr id="45553" name="Line 16"/>
        <xdr:cNvSpPr>
          <a:spLocks noChangeShapeType="1"/>
        </xdr:cNvSpPr>
      </xdr:nvSpPr>
      <xdr:spPr bwMode="auto">
        <a:xfrm>
          <a:off x="7200900" y="212026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139</xdr:row>
      <xdr:rowOff>152400</xdr:rowOff>
    </xdr:from>
    <xdr:to>
      <xdr:col>9</xdr:col>
      <xdr:colOff>0</xdr:colOff>
      <xdr:row>139</xdr:row>
      <xdr:rowOff>152400</xdr:rowOff>
    </xdr:to>
    <xdr:sp macro="" textlink="">
      <xdr:nvSpPr>
        <xdr:cNvPr id="45554" name="Line 17"/>
        <xdr:cNvSpPr>
          <a:spLocks noChangeShapeType="1"/>
        </xdr:cNvSpPr>
      </xdr:nvSpPr>
      <xdr:spPr bwMode="auto">
        <a:xfrm>
          <a:off x="7200900" y="210216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</xdr:row>
      <xdr:rowOff>19050</xdr:rowOff>
    </xdr:from>
    <xdr:to>
      <xdr:col>6</xdr:col>
      <xdr:colOff>723900</xdr:colOff>
      <xdr:row>2</xdr:row>
      <xdr:rowOff>247650</xdr:rowOff>
    </xdr:to>
    <xdr:sp macro="" textlink="">
      <xdr:nvSpPr>
        <xdr:cNvPr id="3" name="Textfeld 2"/>
        <xdr:cNvSpPr txBox="1"/>
      </xdr:nvSpPr>
      <xdr:spPr>
        <a:xfrm>
          <a:off x="4229100" y="209550"/>
          <a:ext cx="20478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         siehe ePM</a:t>
          </a:r>
        </a:p>
      </xdr:txBody>
    </xdr:sp>
    <xdr:clientData fPrintsWithSheet="0"/>
  </xdr:twoCellAnchor>
  <xdr:twoCellAnchor>
    <xdr:from>
      <xdr:col>4</xdr:col>
      <xdr:colOff>28575</xdr:colOff>
      <xdr:row>2</xdr:row>
      <xdr:rowOff>133350</xdr:rowOff>
    </xdr:from>
    <xdr:to>
      <xdr:col>4</xdr:col>
      <xdr:colOff>342900</xdr:colOff>
      <xdr:row>2</xdr:row>
      <xdr:rowOff>133350</xdr:rowOff>
    </xdr:to>
    <xdr:cxnSp macro="">
      <xdr:nvCxnSpPr>
        <xdr:cNvPr id="8" name="Gerade Verbindung mit Pfeil 7"/>
        <xdr:cNvCxnSpPr>
          <a:endCxn id="3" idx="1"/>
        </xdr:cNvCxnSpPr>
      </xdr:nvCxnSpPr>
      <xdr:spPr>
        <a:xfrm flipH="1">
          <a:off x="4229100" y="323850"/>
          <a:ext cx="314325" cy="0"/>
        </a:xfrm>
        <a:prstGeom prst="straightConnector1">
          <a:avLst/>
        </a:prstGeom>
        <a:ln>
          <a:solidFill>
            <a:schemeClr val="accent1">
              <a:shade val="95000"/>
              <a:satMod val="10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20</xdr:col>
      <xdr:colOff>371475</xdr:colOff>
      <xdr:row>21</xdr:row>
      <xdr:rowOff>152400</xdr:rowOff>
    </xdr:from>
    <xdr:to>
      <xdr:col>27</xdr:col>
      <xdr:colOff>466725</xdr:colOff>
      <xdr:row>44</xdr:row>
      <xdr:rowOff>19050</xdr:rowOff>
    </xdr:to>
    <xdr:sp macro="" textlink="">
      <xdr:nvSpPr>
        <xdr:cNvPr id="5" name="Textfeld 4"/>
        <xdr:cNvSpPr txBox="1"/>
      </xdr:nvSpPr>
      <xdr:spPr>
        <a:xfrm>
          <a:off x="7724775" y="3562350"/>
          <a:ext cx="5429250" cy="2743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 u="sng">
              <a:solidFill>
                <a:schemeClr val="bg1"/>
              </a:solidFill>
            </a:rPr>
            <a:t>Übergangslösung für das Schuljahr 2023/2024 (gültig ab 1.8.2023)</a:t>
          </a:r>
        </a:p>
        <a:p>
          <a:endParaRPr lang="fr-CH" sz="1400" b="1">
            <a:solidFill>
              <a:schemeClr val="bg1"/>
            </a:solidFill>
          </a:endParaRPr>
        </a:p>
        <a:p>
          <a:r>
            <a:rPr lang="fr-CH" sz="1200" b="1">
              <a:solidFill>
                <a:schemeClr val="bg1"/>
              </a:solidFill>
            </a:rPr>
            <a:t>Die vakanten nicht-VZE</a:t>
          </a:r>
          <a:r>
            <a:rPr lang="fr-CH" sz="1200" b="1" baseline="0">
              <a:solidFill>
                <a:schemeClr val="bg1"/>
              </a:solidFill>
            </a:rPr>
            <a:t>-relevanten Lektionen müssen zum gerechneten Total der Lektionen aus der SAP-ePM addiert werden. Ebenfalls müssen die daraus resultierenden Lehrpersonen bei der Anzahl Lehrpersonen addiert werden.</a:t>
          </a:r>
        </a:p>
        <a:p>
          <a:endParaRPr lang="fr-CH" sz="1200" b="1" baseline="0">
            <a:solidFill>
              <a:schemeClr val="bg1"/>
            </a:solidFill>
          </a:endParaRPr>
        </a:p>
        <a:p>
          <a:r>
            <a:rPr lang="fr-CH" sz="1200" b="1" baseline="0">
              <a:solidFill>
                <a:schemeClr val="bg1"/>
              </a:solidFill>
            </a:rPr>
            <a:t>Die Formel für die Berechnung der Anzahl Lehrpersonen ist:</a:t>
          </a:r>
        </a:p>
        <a:p>
          <a:r>
            <a:rPr lang="fr-CH" sz="1200" b="1" baseline="0">
              <a:solidFill>
                <a:schemeClr val="bg1"/>
              </a:solidFill>
            </a:rPr>
            <a:t>- Bei 38 SW pro Jahr: Total vakante nicht-VZE-relevante Lektionen / 29</a:t>
          </a:r>
        </a:p>
        <a:p>
          <a:r>
            <a:rPr lang="fr-CH" sz="1200" b="1" baseline="0">
              <a:solidFill>
                <a:schemeClr val="bg1"/>
              </a:solidFill>
            </a:rPr>
            <a:t>- Bei 39 SW pro Jahr: </a:t>
          </a:r>
          <a:r>
            <a:rPr lang="fr-CH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Total vakante nicht-VZE-relevante Lektionen / 28</a:t>
          </a:r>
          <a:endParaRPr lang="fr-CH" sz="1200" b="1">
            <a:solidFill>
              <a:schemeClr val="bg1"/>
            </a:solidFill>
            <a:effectLst/>
          </a:endParaRPr>
        </a:p>
        <a:p>
          <a:endParaRPr lang="fr-CH" sz="1200" b="1">
            <a:solidFill>
              <a:schemeClr val="bg1"/>
            </a:solidFill>
          </a:endParaRPr>
        </a:p>
        <a:p>
          <a:r>
            <a:rPr lang="fr-CH" sz="1200" b="1">
              <a:solidFill>
                <a:schemeClr val="bg1"/>
              </a:solidFill>
            </a:rPr>
            <a:t>Die zu berücksichtigenden</a:t>
          </a:r>
          <a:r>
            <a:rPr lang="fr-CH" sz="1200" b="1" baseline="0">
              <a:solidFill>
                <a:schemeClr val="bg1"/>
              </a:solidFill>
            </a:rPr>
            <a:t> nicht-VZE-Codes sind:</a:t>
          </a:r>
        </a:p>
        <a:p>
          <a:r>
            <a:rPr lang="fr-CH" sz="1200" b="1">
              <a:solidFill>
                <a:schemeClr val="bg1"/>
              </a:solidFill>
            </a:rPr>
            <a:t>- für den Schulleitungspool: 5005,</a:t>
          </a:r>
          <a:r>
            <a:rPr lang="fr-CH" sz="1200" b="1" baseline="0">
              <a:solidFill>
                <a:schemeClr val="bg1"/>
              </a:solidFill>
            </a:rPr>
            <a:t> 5008, 5009, 5010, 5011, 5015, 5028, 31871</a:t>
          </a:r>
          <a:endParaRPr lang="fr-CH" sz="1200" b="1">
            <a:solidFill>
              <a:schemeClr val="bg1"/>
            </a:solidFill>
          </a:endParaRPr>
        </a:p>
        <a:p>
          <a:r>
            <a:rPr lang="fr-CH" sz="1200" b="1">
              <a:solidFill>
                <a:schemeClr val="bg1"/>
              </a:solidFill>
            </a:rPr>
            <a:t>- für den Leitungspool</a:t>
          </a:r>
          <a:r>
            <a:rPr lang="fr-CH" sz="1200" b="1" baseline="0">
              <a:solidFill>
                <a:schemeClr val="bg1"/>
              </a:solidFill>
            </a:rPr>
            <a:t> Spezialunterricht: 5006, 5032</a:t>
          </a:r>
          <a:endParaRPr lang="fr-CH" sz="12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6</xdr:col>
      <xdr:colOff>962026</xdr:colOff>
      <xdr:row>18</xdr:row>
      <xdr:rowOff>114301</xdr:rowOff>
    </xdr:from>
    <xdr:to>
      <xdr:col>20</xdr:col>
      <xdr:colOff>381000</xdr:colOff>
      <xdr:row>22</xdr:row>
      <xdr:rowOff>9525</xdr:rowOff>
    </xdr:to>
    <xdr:cxnSp macro="">
      <xdr:nvCxnSpPr>
        <xdr:cNvPr id="7" name="Gerade Verbindung mit Pfeil 6"/>
        <xdr:cNvCxnSpPr/>
      </xdr:nvCxnSpPr>
      <xdr:spPr>
        <a:xfrm flipH="1" flipV="1">
          <a:off x="6515101" y="3086101"/>
          <a:ext cx="1219199" cy="5143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971551</xdr:colOff>
      <xdr:row>19</xdr:row>
      <xdr:rowOff>114301</xdr:rowOff>
    </xdr:from>
    <xdr:to>
      <xdr:col>20</xdr:col>
      <xdr:colOff>381000</xdr:colOff>
      <xdr:row>22</xdr:row>
      <xdr:rowOff>9525</xdr:rowOff>
    </xdr:to>
    <xdr:cxnSp macro="">
      <xdr:nvCxnSpPr>
        <xdr:cNvPr id="26" name="Gerade Verbindung mit Pfeil 25"/>
        <xdr:cNvCxnSpPr/>
      </xdr:nvCxnSpPr>
      <xdr:spPr>
        <a:xfrm flipH="1" flipV="1">
          <a:off x="6524626" y="3267076"/>
          <a:ext cx="1209674" cy="3333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962027</xdr:colOff>
      <xdr:row>44</xdr:row>
      <xdr:rowOff>19050</xdr:rowOff>
    </xdr:from>
    <xdr:to>
      <xdr:col>20</xdr:col>
      <xdr:colOff>657225</xdr:colOff>
      <xdr:row>47</xdr:row>
      <xdr:rowOff>123825</xdr:rowOff>
    </xdr:to>
    <xdr:cxnSp macro="">
      <xdr:nvCxnSpPr>
        <xdr:cNvPr id="27" name="Gerade Verbindung mit Pfeil 26"/>
        <xdr:cNvCxnSpPr/>
      </xdr:nvCxnSpPr>
      <xdr:spPr>
        <a:xfrm flipH="1">
          <a:off x="6515102" y="6305550"/>
          <a:ext cx="1495423" cy="590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971551</xdr:colOff>
      <xdr:row>43</xdr:row>
      <xdr:rowOff>47625</xdr:rowOff>
    </xdr:from>
    <xdr:to>
      <xdr:col>20</xdr:col>
      <xdr:colOff>733425</xdr:colOff>
      <xdr:row>48</xdr:row>
      <xdr:rowOff>133350</xdr:rowOff>
    </xdr:to>
    <xdr:cxnSp macro="">
      <xdr:nvCxnSpPr>
        <xdr:cNvPr id="29" name="Gerade Verbindung mit Pfeil 28"/>
        <xdr:cNvCxnSpPr/>
      </xdr:nvCxnSpPr>
      <xdr:spPr>
        <a:xfrm flipH="1">
          <a:off x="6524626" y="6257925"/>
          <a:ext cx="1562099" cy="8286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971552</xdr:colOff>
      <xdr:row>44</xdr:row>
      <xdr:rowOff>0</xdr:rowOff>
    </xdr:from>
    <xdr:to>
      <xdr:col>20</xdr:col>
      <xdr:colOff>685800</xdr:colOff>
      <xdr:row>52</xdr:row>
      <xdr:rowOff>123825</xdr:rowOff>
    </xdr:to>
    <xdr:cxnSp macro="">
      <xdr:nvCxnSpPr>
        <xdr:cNvPr id="30" name="Gerade Verbindung mit Pfeil 29"/>
        <xdr:cNvCxnSpPr/>
      </xdr:nvCxnSpPr>
      <xdr:spPr>
        <a:xfrm flipH="1">
          <a:off x="6524627" y="6286500"/>
          <a:ext cx="1514473" cy="1314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971551</xdr:colOff>
      <xdr:row>22</xdr:row>
      <xdr:rowOff>38100</xdr:rowOff>
    </xdr:from>
    <xdr:to>
      <xdr:col>20</xdr:col>
      <xdr:colOff>390525</xdr:colOff>
      <xdr:row>23</xdr:row>
      <xdr:rowOff>123826</xdr:rowOff>
    </xdr:to>
    <xdr:cxnSp macro="">
      <xdr:nvCxnSpPr>
        <xdr:cNvPr id="33" name="Gerade Verbindung mit Pfeil 32"/>
        <xdr:cNvCxnSpPr/>
      </xdr:nvCxnSpPr>
      <xdr:spPr>
        <a:xfrm flipH="1">
          <a:off x="6524626" y="3629025"/>
          <a:ext cx="1219199" cy="1619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140</xdr:row>
      <xdr:rowOff>152400</xdr:rowOff>
    </xdr:from>
    <xdr:to>
      <xdr:col>8</xdr:col>
      <xdr:colOff>0</xdr:colOff>
      <xdr:row>140</xdr:row>
      <xdr:rowOff>152400</xdr:rowOff>
    </xdr:to>
    <xdr:sp macro="" textlink="">
      <xdr:nvSpPr>
        <xdr:cNvPr id="47324" name="Line 16"/>
        <xdr:cNvSpPr>
          <a:spLocks noChangeShapeType="1"/>
        </xdr:cNvSpPr>
      </xdr:nvSpPr>
      <xdr:spPr bwMode="auto">
        <a:xfrm>
          <a:off x="6486525" y="21193125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139</xdr:row>
      <xdr:rowOff>152400</xdr:rowOff>
    </xdr:from>
    <xdr:to>
      <xdr:col>8</xdr:col>
      <xdr:colOff>0</xdr:colOff>
      <xdr:row>139</xdr:row>
      <xdr:rowOff>152400</xdr:rowOff>
    </xdr:to>
    <xdr:sp macro="" textlink="">
      <xdr:nvSpPr>
        <xdr:cNvPr id="47325" name="Line 17"/>
        <xdr:cNvSpPr>
          <a:spLocks noChangeShapeType="1"/>
        </xdr:cNvSpPr>
      </xdr:nvSpPr>
      <xdr:spPr bwMode="auto">
        <a:xfrm>
          <a:off x="6486525" y="210121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81</xdr:row>
      <xdr:rowOff>161925</xdr:rowOff>
    </xdr:from>
    <xdr:to>
      <xdr:col>6</xdr:col>
      <xdr:colOff>828675</xdr:colOff>
      <xdr:row>81</xdr:row>
      <xdr:rowOff>161925</xdr:rowOff>
    </xdr:to>
    <xdr:sp macro="" textlink="">
      <xdr:nvSpPr>
        <xdr:cNvPr id="47326" name="Line 18"/>
        <xdr:cNvSpPr>
          <a:spLocks noChangeShapeType="1"/>
        </xdr:cNvSpPr>
      </xdr:nvSpPr>
      <xdr:spPr bwMode="auto">
        <a:xfrm>
          <a:off x="4219575" y="10668000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81</xdr:row>
      <xdr:rowOff>161925</xdr:rowOff>
    </xdr:from>
    <xdr:to>
      <xdr:col>0</xdr:col>
      <xdr:colOff>1866900</xdr:colOff>
      <xdr:row>81</xdr:row>
      <xdr:rowOff>161925</xdr:rowOff>
    </xdr:to>
    <xdr:sp macro="" textlink="">
      <xdr:nvSpPr>
        <xdr:cNvPr id="47327" name="Line 21"/>
        <xdr:cNvSpPr>
          <a:spLocks noChangeShapeType="1"/>
        </xdr:cNvSpPr>
      </xdr:nvSpPr>
      <xdr:spPr bwMode="auto">
        <a:xfrm>
          <a:off x="561975" y="106680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84</xdr:row>
      <xdr:rowOff>0</xdr:rowOff>
    </xdr:from>
    <xdr:to>
      <xdr:col>0</xdr:col>
      <xdr:colOff>1866900</xdr:colOff>
      <xdr:row>84</xdr:row>
      <xdr:rowOff>0</xdr:rowOff>
    </xdr:to>
    <xdr:sp macro="" textlink="">
      <xdr:nvSpPr>
        <xdr:cNvPr id="47328" name="Line 22"/>
        <xdr:cNvSpPr>
          <a:spLocks noChangeShapeType="1"/>
        </xdr:cNvSpPr>
      </xdr:nvSpPr>
      <xdr:spPr bwMode="auto">
        <a:xfrm>
          <a:off x="561975" y="1102042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85</xdr:row>
      <xdr:rowOff>161925</xdr:rowOff>
    </xdr:from>
    <xdr:to>
      <xdr:col>0</xdr:col>
      <xdr:colOff>1857375</xdr:colOff>
      <xdr:row>85</xdr:row>
      <xdr:rowOff>161925</xdr:rowOff>
    </xdr:to>
    <xdr:sp macro="" textlink="">
      <xdr:nvSpPr>
        <xdr:cNvPr id="47329" name="Line 23"/>
        <xdr:cNvSpPr>
          <a:spLocks noChangeShapeType="1"/>
        </xdr:cNvSpPr>
      </xdr:nvSpPr>
      <xdr:spPr bwMode="auto">
        <a:xfrm>
          <a:off x="552450" y="1133475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83</xdr:row>
      <xdr:rowOff>161925</xdr:rowOff>
    </xdr:from>
    <xdr:to>
      <xdr:col>6</xdr:col>
      <xdr:colOff>828675</xdr:colOff>
      <xdr:row>83</xdr:row>
      <xdr:rowOff>161925</xdr:rowOff>
    </xdr:to>
    <xdr:sp macro="" textlink="">
      <xdr:nvSpPr>
        <xdr:cNvPr id="47330" name="Line 18"/>
        <xdr:cNvSpPr>
          <a:spLocks noChangeShapeType="1"/>
        </xdr:cNvSpPr>
      </xdr:nvSpPr>
      <xdr:spPr bwMode="auto">
        <a:xfrm>
          <a:off x="4219575" y="11001375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85</xdr:row>
      <xdr:rowOff>152400</xdr:rowOff>
    </xdr:from>
    <xdr:to>
      <xdr:col>6</xdr:col>
      <xdr:colOff>838200</xdr:colOff>
      <xdr:row>85</xdr:row>
      <xdr:rowOff>152400</xdr:rowOff>
    </xdr:to>
    <xdr:sp macro="" textlink="">
      <xdr:nvSpPr>
        <xdr:cNvPr id="47331" name="Line 18"/>
        <xdr:cNvSpPr>
          <a:spLocks noChangeShapeType="1"/>
        </xdr:cNvSpPr>
      </xdr:nvSpPr>
      <xdr:spPr bwMode="auto">
        <a:xfrm>
          <a:off x="4229100" y="11325225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140</xdr:row>
      <xdr:rowOff>152400</xdr:rowOff>
    </xdr:from>
    <xdr:to>
      <xdr:col>9</xdr:col>
      <xdr:colOff>0</xdr:colOff>
      <xdr:row>140</xdr:row>
      <xdr:rowOff>152400</xdr:rowOff>
    </xdr:to>
    <xdr:sp macro="" textlink="">
      <xdr:nvSpPr>
        <xdr:cNvPr id="47332" name="Line 16"/>
        <xdr:cNvSpPr>
          <a:spLocks noChangeShapeType="1"/>
        </xdr:cNvSpPr>
      </xdr:nvSpPr>
      <xdr:spPr bwMode="auto">
        <a:xfrm>
          <a:off x="7200900" y="211931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139</xdr:row>
      <xdr:rowOff>152400</xdr:rowOff>
    </xdr:from>
    <xdr:to>
      <xdr:col>9</xdr:col>
      <xdr:colOff>0</xdr:colOff>
      <xdr:row>139</xdr:row>
      <xdr:rowOff>152400</xdr:rowOff>
    </xdr:to>
    <xdr:sp macro="" textlink="">
      <xdr:nvSpPr>
        <xdr:cNvPr id="47333" name="Line 17"/>
        <xdr:cNvSpPr>
          <a:spLocks noChangeShapeType="1"/>
        </xdr:cNvSpPr>
      </xdr:nvSpPr>
      <xdr:spPr bwMode="auto">
        <a:xfrm>
          <a:off x="7200900" y="210121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</xdr:row>
      <xdr:rowOff>19050</xdr:rowOff>
    </xdr:from>
    <xdr:to>
      <xdr:col>6</xdr:col>
      <xdr:colOff>723900</xdr:colOff>
      <xdr:row>2</xdr:row>
      <xdr:rowOff>247650</xdr:rowOff>
    </xdr:to>
    <xdr:sp macro="" textlink="">
      <xdr:nvSpPr>
        <xdr:cNvPr id="13" name="Textfeld 12"/>
        <xdr:cNvSpPr txBox="1"/>
      </xdr:nvSpPr>
      <xdr:spPr>
        <a:xfrm>
          <a:off x="4229100" y="209550"/>
          <a:ext cx="20478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         voir CdPe</a:t>
          </a:r>
        </a:p>
      </xdr:txBody>
    </xdr:sp>
    <xdr:clientData fPrintsWithSheet="0"/>
  </xdr:twoCellAnchor>
  <xdr:twoCellAnchor>
    <xdr:from>
      <xdr:col>4</xdr:col>
      <xdr:colOff>28575</xdr:colOff>
      <xdr:row>2</xdr:row>
      <xdr:rowOff>133350</xdr:rowOff>
    </xdr:from>
    <xdr:to>
      <xdr:col>4</xdr:col>
      <xdr:colOff>342900</xdr:colOff>
      <xdr:row>2</xdr:row>
      <xdr:rowOff>133350</xdr:rowOff>
    </xdr:to>
    <xdr:cxnSp macro="">
      <xdr:nvCxnSpPr>
        <xdr:cNvPr id="14" name="Gerade Verbindung mit Pfeil 13"/>
        <xdr:cNvCxnSpPr>
          <a:endCxn id="13" idx="1"/>
        </xdr:cNvCxnSpPr>
      </xdr:nvCxnSpPr>
      <xdr:spPr>
        <a:xfrm flipH="1">
          <a:off x="4229100" y="323850"/>
          <a:ext cx="314325" cy="0"/>
        </a:xfrm>
        <a:prstGeom prst="straightConnector1">
          <a:avLst/>
        </a:prstGeom>
        <a:ln>
          <a:solidFill>
            <a:schemeClr val="accent1">
              <a:shade val="95000"/>
              <a:satMod val="10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0</xdr:col>
      <xdr:colOff>19050</xdr:colOff>
      <xdr:row>2</xdr:row>
      <xdr:rowOff>19050</xdr:rowOff>
    </xdr:from>
    <xdr:to>
      <xdr:col>0</xdr:col>
      <xdr:colOff>2076450</xdr:colOff>
      <xdr:row>4</xdr:row>
      <xdr:rowOff>295275</xdr:rowOff>
    </xdr:to>
    <xdr:pic>
      <xdr:nvPicPr>
        <xdr:cNvPr id="47337" name="Picture 50" descr="\\AKVB.erz.be.ch\DATA-AKVB\Userhomes\mcss\Z_Systems\Desktop\Logo_F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2057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561975</xdr:colOff>
      <xdr:row>81</xdr:row>
      <xdr:rowOff>161925</xdr:rowOff>
    </xdr:from>
    <xdr:to>
      <xdr:col>0</xdr:col>
      <xdr:colOff>1866900</xdr:colOff>
      <xdr:row>81</xdr:row>
      <xdr:rowOff>161925</xdr:rowOff>
    </xdr:to>
    <xdr:sp macro="" textlink="">
      <xdr:nvSpPr>
        <xdr:cNvPr id="47338" name="Line 21"/>
        <xdr:cNvSpPr>
          <a:spLocks noChangeShapeType="1"/>
        </xdr:cNvSpPr>
      </xdr:nvSpPr>
      <xdr:spPr bwMode="auto">
        <a:xfrm>
          <a:off x="561975" y="106680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84</xdr:row>
      <xdr:rowOff>0</xdr:rowOff>
    </xdr:from>
    <xdr:to>
      <xdr:col>0</xdr:col>
      <xdr:colOff>1866900</xdr:colOff>
      <xdr:row>84</xdr:row>
      <xdr:rowOff>0</xdr:rowOff>
    </xdr:to>
    <xdr:sp macro="" textlink="">
      <xdr:nvSpPr>
        <xdr:cNvPr id="47339" name="Line 22"/>
        <xdr:cNvSpPr>
          <a:spLocks noChangeShapeType="1"/>
        </xdr:cNvSpPr>
      </xdr:nvSpPr>
      <xdr:spPr bwMode="auto">
        <a:xfrm>
          <a:off x="561975" y="1102042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85</xdr:row>
      <xdr:rowOff>161925</xdr:rowOff>
    </xdr:from>
    <xdr:to>
      <xdr:col>0</xdr:col>
      <xdr:colOff>1857375</xdr:colOff>
      <xdr:row>85</xdr:row>
      <xdr:rowOff>161925</xdr:rowOff>
    </xdr:to>
    <xdr:sp macro="" textlink="">
      <xdr:nvSpPr>
        <xdr:cNvPr id="47340" name="Line 23"/>
        <xdr:cNvSpPr>
          <a:spLocks noChangeShapeType="1"/>
        </xdr:cNvSpPr>
      </xdr:nvSpPr>
      <xdr:spPr bwMode="auto">
        <a:xfrm>
          <a:off x="552450" y="1133475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742948</xdr:colOff>
      <xdr:row>21</xdr:row>
      <xdr:rowOff>95249</xdr:rowOff>
    </xdr:from>
    <xdr:to>
      <xdr:col>30</xdr:col>
      <xdr:colOff>114299</xdr:colOff>
      <xdr:row>46</xdr:row>
      <xdr:rowOff>66675</xdr:rowOff>
    </xdr:to>
    <xdr:sp macro="" textlink="">
      <xdr:nvSpPr>
        <xdr:cNvPr id="18" name="Textfeld 17"/>
        <xdr:cNvSpPr txBox="1"/>
      </xdr:nvSpPr>
      <xdr:spPr>
        <a:xfrm>
          <a:off x="8353423" y="3505199"/>
          <a:ext cx="5467351" cy="32480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 u="sng">
              <a:solidFill>
                <a:schemeClr val="bg1"/>
              </a:solidFill>
            </a:rPr>
            <a:t>Solution provisoire pour l’année scolaire 2023-2024 (valable dès le 1</a:t>
          </a:r>
          <a:r>
            <a:rPr lang="fr-CH" sz="1400" b="1" u="sng" baseline="30000">
              <a:solidFill>
                <a:schemeClr val="bg1"/>
              </a:solidFill>
            </a:rPr>
            <a:t>er</a:t>
          </a:r>
          <a:r>
            <a:rPr lang="fr-CH" sz="1400" b="1" u="sng">
              <a:solidFill>
                <a:schemeClr val="bg1"/>
              </a:solidFill>
            </a:rPr>
            <a:t> août 2023)</a:t>
          </a:r>
        </a:p>
        <a:p>
          <a:endParaRPr lang="fr-CH" sz="1200" b="1" u="none">
            <a:solidFill>
              <a:schemeClr val="bg1"/>
            </a:solidFill>
          </a:endParaRPr>
        </a:p>
        <a:p>
          <a:r>
            <a:rPr lang="fr-CH" sz="1200" b="1" u="none">
              <a:solidFill>
                <a:schemeClr val="bg1"/>
              </a:solidFill>
            </a:rPr>
            <a:t>Les leçons non attribuées qui sont hors code UTP doivent être ajoutées au total des leçons </a:t>
          </a:r>
          <a:r>
            <a:rPr lang="fr-CH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calculé</a:t>
          </a:r>
          <a:r>
            <a:rPr lang="fr-CH" sz="1200" b="1" u="none">
              <a:solidFill>
                <a:schemeClr val="bg1"/>
              </a:solidFill>
            </a:rPr>
            <a:t> dans la SAP-CdPe. Les enseignant·e·s manquant·e·s pour ces leçons doivent également être ajouté·e·s au nombre total d’enseignant·e·s.</a:t>
          </a:r>
        </a:p>
        <a:p>
          <a:r>
            <a:rPr lang="fr-CH" sz="1200" b="1" u="none">
              <a:solidFill>
                <a:schemeClr val="bg1"/>
              </a:solidFill>
            </a:rPr>
            <a:t> </a:t>
          </a:r>
        </a:p>
        <a:p>
          <a:r>
            <a:rPr lang="fr-CH" sz="1200" b="1" u="none">
              <a:solidFill>
                <a:schemeClr val="bg1"/>
              </a:solidFill>
            </a:rPr>
            <a:t>Formule pour le calcul du nombre d’enseignant·e·s :</a:t>
          </a:r>
        </a:p>
        <a:p>
          <a:r>
            <a:rPr lang="fr-CH" sz="1200" b="1" u="none">
              <a:solidFill>
                <a:schemeClr val="bg1"/>
              </a:solidFill>
            </a:rPr>
            <a:t>- pour 38 SE : nb de leçons hors code UTP non attribuées / 29</a:t>
          </a:r>
        </a:p>
        <a:p>
          <a:r>
            <a:rPr lang="fr-CH" sz="1200" b="1" u="none">
              <a:solidFill>
                <a:schemeClr val="bg1"/>
              </a:solidFill>
            </a:rPr>
            <a:t>- pour 39 SE : nb de leçons hors code UTP non attribuées / 28 </a:t>
          </a:r>
        </a:p>
        <a:p>
          <a:r>
            <a:rPr lang="fr-CH" sz="1200" b="1" u="none">
              <a:solidFill>
                <a:schemeClr val="bg1"/>
              </a:solidFill>
            </a:rPr>
            <a:t> </a:t>
          </a:r>
        </a:p>
        <a:p>
          <a:r>
            <a:rPr lang="fr-CH" sz="1200" b="1" u="none">
              <a:solidFill>
                <a:schemeClr val="bg1"/>
              </a:solidFill>
            </a:rPr>
            <a:t>Les codes hors UTP à prendre en compte sont :  </a:t>
          </a:r>
        </a:p>
        <a:p>
          <a:r>
            <a:rPr lang="fr-CH" sz="1200" b="1" u="none">
              <a:solidFill>
                <a:schemeClr val="bg1"/>
              </a:solidFill>
            </a:rPr>
            <a:t>- pour le pool de direction : 5005, 5008, 5009, 5010, 5011, 5015, 5028, 31871</a:t>
          </a:r>
        </a:p>
        <a:p>
          <a:r>
            <a:rPr lang="fr-CH" sz="1200" b="1" u="none">
              <a:solidFill>
                <a:schemeClr val="bg1"/>
              </a:solidFill>
            </a:rPr>
            <a:t>- pour le pool de direction de l’enseignement spécialisé : 5006, 5032 </a:t>
          </a:r>
        </a:p>
        <a:p>
          <a:endParaRPr lang="fr-CH" sz="1200" b="1" u="none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8</xdr:col>
      <xdr:colOff>9526</xdr:colOff>
      <xdr:row>18</xdr:row>
      <xdr:rowOff>85726</xdr:rowOff>
    </xdr:from>
    <xdr:to>
      <xdr:col>22</xdr:col>
      <xdr:colOff>752475</xdr:colOff>
      <xdr:row>22</xdr:row>
      <xdr:rowOff>66675</xdr:rowOff>
    </xdr:to>
    <xdr:cxnSp macro="">
      <xdr:nvCxnSpPr>
        <xdr:cNvPr id="19" name="Gerade Verbindung mit Pfeil 18"/>
        <xdr:cNvCxnSpPr/>
      </xdr:nvCxnSpPr>
      <xdr:spPr>
        <a:xfrm flipH="1" flipV="1">
          <a:off x="6810376" y="3057526"/>
          <a:ext cx="1552574" cy="6000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19050</xdr:colOff>
      <xdr:row>19</xdr:row>
      <xdr:rowOff>85725</xdr:rowOff>
    </xdr:from>
    <xdr:to>
      <xdr:col>23</xdr:col>
      <xdr:colOff>0</xdr:colOff>
      <xdr:row>22</xdr:row>
      <xdr:rowOff>66675</xdr:rowOff>
    </xdr:to>
    <xdr:cxnSp macro="">
      <xdr:nvCxnSpPr>
        <xdr:cNvPr id="20" name="Gerade Verbindung mit Pfeil 19"/>
        <xdr:cNvCxnSpPr/>
      </xdr:nvCxnSpPr>
      <xdr:spPr>
        <a:xfrm flipH="1" flipV="1">
          <a:off x="6819900" y="3238500"/>
          <a:ext cx="1552575" cy="419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9526</xdr:colOff>
      <xdr:row>43</xdr:row>
      <xdr:rowOff>76199</xdr:rowOff>
    </xdr:from>
    <xdr:to>
      <xdr:col>22</xdr:col>
      <xdr:colOff>695324</xdr:colOff>
      <xdr:row>47</xdr:row>
      <xdr:rowOff>104774</xdr:rowOff>
    </xdr:to>
    <xdr:cxnSp macro="">
      <xdr:nvCxnSpPr>
        <xdr:cNvPr id="21" name="Gerade Verbindung mit Pfeil 20"/>
        <xdr:cNvCxnSpPr/>
      </xdr:nvCxnSpPr>
      <xdr:spPr>
        <a:xfrm flipH="1">
          <a:off x="6810376" y="6276974"/>
          <a:ext cx="1495423" cy="5905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19050</xdr:colOff>
      <xdr:row>43</xdr:row>
      <xdr:rowOff>28574</xdr:rowOff>
    </xdr:from>
    <xdr:to>
      <xdr:col>23</xdr:col>
      <xdr:colOff>9524</xdr:colOff>
      <xdr:row>48</xdr:row>
      <xdr:rowOff>114299</xdr:rowOff>
    </xdr:to>
    <xdr:cxnSp macro="">
      <xdr:nvCxnSpPr>
        <xdr:cNvPr id="22" name="Gerade Verbindung mit Pfeil 21"/>
        <xdr:cNvCxnSpPr/>
      </xdr:nvCxnSpPr>
      <xdr:spPr>
        <a:xfrm flipH="1">
          <a:off x="6819900" y="6229349"/>
          <a:ext cx="1562099" cy="8286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19050</xdr:colOff>
      <xdr:row>43</xdr:row>
      <xdr:rowOff>57149</xdr:rowOff>
    </xdr:from>
    <xdr:to>
      <xdr:col>22</xdr:col>
      <xdr:colOff>723899</xdr:colOff>
      <xdr:row>52</xdr:row>
      <xdr:rowOff>104774</xdr:rowOff>
    </xdr:to>
    <xdr:cxnSp macro="">
      <xdr:nvCxnSpPr>
        <xdr:cNvPr id="23" name="Gerade Verbindung mit Pfeil 22"/>
        <xdr:cNvCxnSpPr/>
      </xdr:nvCxnSpPr>
      <xdr:spPr>
        <a:xfrm flipH="1">
          <a:off x="6819900" y="6257924"/>
          <a:ext cx="1514474" cy="1314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19051</xdr:colOff>
      <xdr:row>23</xdr:row>
      <xdr:rowOff>0</xdr:rowOff>
    </xdr:from>
    <xdr:to>
      <xdr:col>23</xdr:col>
      <xdr:colOff>0</xdr:colOff>
      <xdr:row>23</xdr:row>
      <xdr:rowOff>95250</xdr:rowOff>
    </xdr:to>
    <xdr:cxnSp macro="">
      <xdr:nvCxnSpPr>
        <xdr:cNvPr id="24" name="Gerade Verbindung mit Pfeil 23"/>
        <xdr:cNvCxnSpPr/>
      </xdr:nvCxnSpPr>
      <xdr:spPr>
        <a:xfrm flipH="1">
          <a:off x="6819901" y="3667125"/>
          <a:ext cx="1552574" cy="95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11</xdr:col>
      <xdr:colOff>695325</xdr:colOff>
      <xdr:row>15</xdr:row>
      <xdr:rowOff>66675</xdr:rowOff>
    </xdr:to>
    <xdr:pic>
      <xdr:nvPicPr>
        <xdr:cNvPr id="46095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"/>
          <a:ext cx="907732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87"/>
  <sheetViews>
    <sheetView zoomScaleNormal="100" workbookViewId="0">
      <selection activeCell="D3" sqref="D3"/>
    </sheetView>
  </sheetViews>
  <sheetFormatPr baseColWidth="10" defaultRowHeight="14.25" x14ac:dyDescent="0.2"/>
  <cols>
    <col min="1" max="1" width="31.5703125" style="17" customWidth="1"/>
    <col min="2" max="2" width="14.5703125" style="17" customWidth="1"/>
    <col min="3" max="3" width="10.42578125" style="17" customWidth="1"/>
    <col min="4" max="4" width="6.42578125" style="19" customWidth="1"/>
    <col min="5" max="5" width="9" style="19" customWidth="1"/>
    <col min="6" max="6" width="11.28515625" style="19" customWidth="1"/>
    <col min="7" max="7" width="14.7109375" style="19" customWidth="1"/>
    <col min="8" max="8" width="10.7109375" style="17" hidden="1" customWidth="1"/>
    <col min="9" max="9" width="12.28515625" style="17" customWidth="1"/>
    <col min="10" max="10" width="14" style="17" hidden="1" customWidth="1"/>
    <col min="11" max="20" width="11.42578125" style="17" hidden="1" customWidth="1"/>
    <col min="21" max="22" width="11.42578125" style="17" customWidth="1"/>
    <col min="23" max="16384" width="11.42578125" style="17"/>
  </cols>
  <sheetData>
    <row r="1" spans="1:19" x14ac:dyDescent="0.2">
      <c r="A1" s="86"/>
      <c r="B1" s="86"/>
      <c r="C1" s="86"/>
      <c r="D1" s="10"/>
      <c r="E1" s="10"/>
      <c r="F1" s="10"/>
      <c r="G1" s="10"/>
      <c r="H1" s="86"/>
      <c r="I1" s="92" t="s">
        <v>852</v>
      </c>
    </row>
    <row r="2" spans="1:19" ht="0.75" customHeight="1" x14ac:dyDescent="0.2"/>
    <row r="3" spans="1:19" ht="21.75" customHeight="1" x14ac:dyDescent="0.2">
      <c r="A3" s="87"/>
      <c r="B3" s="185" t="s">
        <v>479</v>
      </c>
      <c r="C3" s="186"/>
      <c r="D3" s="97"/>
      <c r="E3" s="189"/>
      <c r="F3" s="189"/>
      <c r="G3" s="190"/>
      <c r="H3" s="170" t="s">
        <v>477</v>
      </c>
      <c r="I3" s="182" t="s">
        <v>848</v>
      </c>
    </row>
    <row r="4" spans="1:19" ht="21.75" customHeight="1" x14ac:dyDescent="0.2">
      <c r="A4" s="88"/>
      <c r="B4" s="180" t="s">
        <v>478</v>
      </c>
      <c r="C4" s="181"/>
      <c r="D4" s="187" t="str">
        <f>IF(D3="","",IF(ISERROR(VLOOKUP(D3,Tabelle1!$B$10:$F$455,2,FALSE)),"SOE-Key ungültig",VLOOKUP(D3,Tabelle1!$B$10:$F$455,2,FALSE)))</f>
        <v/>
      </c>
      <c r="E4" s="187"/>
      <c r="F4" s="187"/>
      <c r="G4" s="188"/>
      <c r="H4" s="171"/>
      <c r="I4" s="183"/>
    </row>
    <row r="5" spans="1:19" ht="25.5" customHeight="1" x14ac:dyDescent="0.2">
      <c r="A5" s="93" t="s">
        <v>4</v>
      </c>
      <c r="B5" s="180" t="s">
        <v>468</v>
      </c>
      <c r="C5" s="181"/>
      <c r="D5" s="178" t="str">
        <f>IF(ISERROR(VLOOKUP(D3,Tabelle1!$B$10:$F$455,3,FALSE)),"",VLOOKUP(D3,Tabelle1!$B$10:$F$455,3,FALSE))</f>
        <v/>
      </c>
      <c r="E5" s="178"/>
      <c r="F5" s="178"/>
      <c r="G5" s="179"/>
      <c r="H5" s="171"/>
      <c r="I5" s="183"/>
    </row>
    <row r="6" spans="1:19" ht="14.25" customHeight="1" x14ac:dyDescent="0.2">
      <c r="A6" s="131"/>
      <c r="B6" s="132"/>
      <c r="C6" s="132"/>
      <c r="D6" s="132"/>
      <c r="E6" s="132"/>
      <c r="F6" s="132"/>
      <c r="G6" s="133"/>
      <c r="H6" s="172"/>
      <c r="I6" s="183"/>
    </row>
    <row r="7" spans="1:19" ht="14.25" customHeight="1" x14ac:dyDescent="0.2">
      <c r="A7" s="89"/>
      <c r="B7" s="109"/>
      <c r="C7" s="109"/>
      <c r="D7" s="109"/>
      <c r="E7" s="109"/>
      <c r="F7" s="109"/>
      <c r="G7" s="134"/>
      <c r="H7" s="174" t="s">
        <v>845</v>
      </c>
      <c r="I7" s="183"/>
    </row>
    <row r="8" spans="1:19" ht="16.5" customHeight="1" x14ac:dyDescent="0.25">
      <c r="A8" s="90" t="s">
        <v>32</v>
      </c>
      <c r="B8" s="110"/>
      <c r="C8" s="110"/>
      <c r="D8" s="8"/>
      <c r="E8" s="9"/>
      <c r="F8" s="9"/>
      <c r="G8" s="135"/>
      <c r="H8" s="174"/>
      <c r="I8" s="183"/>
    </row>
    <row r="9" spans="1:19" x14ac:dyDescent="0.2">
      <c r="A9" s="21" t="s">
        <v>481</v>
      </c>
      <c r="B9" s="22"/>
      <c r="C9" s="22"/>
      <c r="D9" s="9"/>
      <c r="E9" s="9"/>
      <c r="F9" s="9"/>
      <c r="G9" s="135"/>
      <c r="H9" s="174"/>
      <c r="I9" s="183"/>
    </row>
    <row r="10" spans="1:19" s="33" customFormat="1" ht="5.25" customHeight="1" x14ac:dyDescent="0.2">
      <c r="A10" s="91"/>
      <c r="B10" s="34"/>
      <c r="C10" s="34"/>
      <c r="D10" s="34"/>
      <c r="E10" s="34"/>
      <c r="F10" s="34"/>
      <c r="G10" s="136"/>
      <c r="H10" s="175"/>
      <c r="I10" s="184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3" customHeight="1" x14ac:dyDescent="0.2">
      <c r="A11" s="21"/>
      <c r="B11" s="22"/>
      <c r="C11" s="22"/>
      <c r="D11" s="9"/>
      <c r="E11" s="9"/>
      <c r="F11" s="9"/>
      <c r="G11" s="135"/>
      <c r="H11" s="127"/>
      <c r="I11" s="70"/>
    </row>
    <row r="12" spans="1:19" ht="15.75" x14ac:dyDescent="0.25">
      <c r="A12" s="28" t="s">
        <v>46</v>
      </c>
      <c r="B12" s="2"/>
      <c r="C12" s="2"/>
      <c r="D12" s="8"/>
      <c r="E12" s="9"/>
      <c r="F12" s="9"/>
      <c r="G12" s="135"/>
      <c r="H12" s="71"/>
      <c r="I12" s="70"/>
    </row>
    <row r="13" spans="1:19" s="23" customFormat="1" x14ac:dyDescent="0.2">
      <c r="A13" s="26" t="s">
        <v>38</v>
      </c>
      <c r="B13" s="15"/>
      <c r="C13" s="12"/>
      <c r="D13" s="13"/>
      <c r="E13" s="9"/>
      <c r="F13" s="9"/>
      <c r="G13" s="135"/>
      <c r="H13" s="128"/>
      <c r="I13" s="77"/>
    </row>
    <row r="14" spans="1:19" s="23" customFormat="1" ht="9.9499999999999993" customHeight="1" x14ac:dyDescent="0.2">
      <c r="A14" s="26"/>
      <c r="B14" s="15"/>
      <c r="C14" s="12"/>
      <c r="D14" s="13"/>
      <c r="E14" s="9"/>
      <c r="F14" s="9"/>
      <c r="G14" s="135"/>
      <c r="H14" s="128"/>
      <c r="I14" s="77"/>
    </row>
    <row r="15" spans="1:19" s="23" customFormat="1" ht="16.5" x14ac:dyDescent="0.25">
      <c r="A15" s="26" t="s">
        <v>35</v>
      </c>
      <c r="B15" s="16"/>
      <c r="C15" s="12"/>
      <c r="D15" s="13"/>
      <c r="E15" s="8" t="s">
        <v>3</v>
      </c>
      <c r="F15" s="128"/>
      <c r="G15" s="135"/>
      <c r="H15" s="128"/>
      <c r="I15" s="77"/>
    </row>
    <row r="16" spans="1:19" s="32" customFormat="1" ht="6" customHeight="1" x14ac:dyDescent="0.2">
      <c r="A16" s="35"/>
      <c r="B16" s="33"/>
      <c r="C16" s="33"/>
      <c r="D16" s="33"/>
      <c r="E16" s="33"/>
      <c r="F16" s="33"/>
      <c r="G16" s="137"/>
      <c r="H16" s="33"/>
      <c r="I16" s="78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">
      <c r="A17" s="21" t="s">
        <v>5</v>
      </c>
      <c r="B17" s="9"/>
      <c r="C17" s="9"/>
      <c r="D17" s="9"/>
      <c r="E17" s="9"/>
      <c r="F17" s="9"/>
      <c r="G17" s="138"/>
      <c r="H17" s="71"/>
      <c r="I17" s="70"/>
    </row>
    <row r="18" spans="1:19" s="32" customFormat="1" ht="6" customHeight="1" x14ac:dyDescent="0.2">
      <c r="A18" s="35"/>
      <c r="B18" s="33"/>
      <c r="C18" s="33"/>
      <c r="D18" s="33"/>
      <c r="E18" s="33"/>
      <c r="F18" s="33"/>
      <c r="G18" s="137"/>
      <c r="H18" s="33"/>
      <c r="I18" s="78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A19" s="21" t="s">
        <v>34</v>
      </c>
      <c r="B19" s="9"/>
      <c r="C19" s="9"/>
      <c r="D19" s="9">
        <v>38</v>
      </c>
      <c r="E19" s="9" t="s">
        <v>2</v>
      </c>
      <c r="F19" s="9"/>
      <c r="G19" s="138"/>
      <c r="H19" s="71"/>
      <c r="I19" s="70"/>
    </row>
    <row r="20" spans="1:19" x14ac:dyDescent="0.2">
      <c r="A20" s="167"/>
      <c r="B20" s="156"/>
      <c r="C20" s="156"/>
      <c r="D20" s="9">
        <v>39</v>
      </c>
      <c r="E20" s="9" t="s">
        <v>2</v>
      </c>
      <c r="F20" s="9"/>
      <c r="G20" s="138"/>
      <c r="H20" s="71"/>
      <c r="I20" s="70"/>
    </row>
    <row r="21" spans="1:19" s="32" customFormat="1" ht="6" customHeight="1" x14ac:dyDescent="0.2">
      <c r="A21" s="35"/>
      <c r="B21" s="33"/>
      <c r="C21" s="33"/>
      <c r="D21" s="33"/>
      <c r="E21" s="33"/>
      <c r="F21" s="33"/>
      <c r="G21" s="137"/>
      <c r="H21" s="33"/>
      <c r="I21" s="78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">
      <c r="A22" s="21" t="s">
        <v>36</v>
      </c>
      <c r="B22" s="9"/>
      <c r="C22" s="9"/>
      <c r="D22" s="9"/>
      <c r="E22" s="9"/>
      <c r="F22" s="9"/>
      <c r="G22" s="104">
        <f>G19*D19/39 + G20*D20/39</f>
        <v>0</v>
      </c>
      <c r="H22" s="71"/>
      <c r="I22" s="70"/>
    </row>
    <row r="23" spans="1:19" s="32" customFormat="1" ht="6" customHeight="1" x14ac:dyDescent="0.2">
      <c r="A23" s="35"/>
      <c r="B23" s="33"/>
      <c r="C23" s="33"/>
      <c r="D23" s="33"/>
      <c r="E23" s="33"/>
      <c r="F23" s="33"/>
      <c r="G23" s="137"/>
      <c r="H23" s="33"/>
      <c r="I23" s="78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">
      <c r="A24" s="21" t="s">
        <v>6</v>
      </c>
      <c r="B24" s="9"/>
      <c r="C24" s="9"/>
      <c r="D24" s="9"/>
      <c r="E24" s="9"/>
      <c r="F24" s="9"/>
      <c r="G24" s="138"/>
      <c r="H24" s="71"/>
      <c r="I24" s="70"/>
    </row>
    <row r="25" spans="1:19" x14ac:dyDescent="0.2">
      <c r="A25" s="21" t="s">
        <v>10</v>
      </c>
      <c r="B25" s="9"/>
      <c r="C25" s="9"/>
      <c r="D25" s="9"/>
      <c r="E25" s="9"/>
      <c r="F25" s="9"/>
      <c r="G25" s="135"/>
      <c r="H25" s="71"/>
      <c r="I25" s="70"/>
    </row>
    <row r="26" spans="1:19" s="32" customFormat="1" ht="12.75" x14ac:dyDescent="0.2">
      <c r="A26" s="35"/>
      <c r="B26" s="33"/>
      <c r="C26" s="33"/>
      <c r="D26" s="33"/>
      <c r="E26" s="33"/>
      <c r="F26" s="33"/>
      <c r="G26" s="137"/>
      <c r="H26" s="33"/>
      <c r="I26" s="78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5" thickBot="1" x14ac:dyDescent="0.25">
      <c r="A27" s="35" t="s">
        <v>14</v>
      </c>
      <c r="B27" s="5"/>
      <c r="C27" s="9"/>
      <c r="D27" s="9"/>
      <c r="E27" s="9"/>
      <c r="F27" s="9"/>
      <c r="G27" s="139"/>
      <c r="H27" s="71"/>
      <c r="I27" s="70"/>
      <c r="K27" s="103" t="s">
        <v>482</v>
      </c>
      <c r="L27" s="103" t="s">
        <v>488</v>
      </c>
      <c r="M27" s="103" t="s">
        <v>489</v>
      </c>
      <c r="N27" s="103" t="s">
        <v>490</v>
      </c>
      <c r="O27" s="103" t="s">
        <v>491</v>
      </c>
      <c r="P27" s="103" t="s">
        <v>492</v>
      </c>
      <c r="Q27" s="103" t="s">
        <v>493</v>
      </c>
      <c r="R27" s="103" t="s">
        <v>494</v>
      </c>
      <c r="S27" s="103" t="s">
        <v>495</v>
      </c>
    </row>
    <row r="28" spans="1:19" s="32" customFormat="1" ht="8.25" hidden="1" customHeight="1" x14ac:dyDescent="0.2">
      <c r="A28" s="35"/>
      <c r="B28" s="33"/>
      <c r="C28" s="33"/>
      <c r="D28" s="33"/>
      <c r="E28" s="33"/>
      <c r="F28" s="176">
        <f>ROUND(0.062 *G17 + 0.106 * G22 + 0.194 * G24,3)</f>
        <v>0</v>
      </c>
      <c r="G28" s="177"/>
      <c r="H28" s="129"/>
      <c r="I28" s="79"/>
      <c r="J28" s="20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5.75" thickBot="1" x14ac:dyDescent="0.3">
      <c r="A29" s="41" t="s">
        <v>49</v>
      </c>
      <c r="B29" s="8"/>
      <c r="C29" s="9"/>
      <c r="D29" s="9"/>
      <c r="E29" s="39"/>
      <c r="F29" s="39"/>
      <c r="G29" s="121" t="str">
        <f>IF(SUM(G17,G19:G20,G22:G24)=0,"",IF((G27&lt;&gt;"x"),F28,F28 + G17 * 0.03))</f>
        <v/>
      </c>
      <c r="H29" s="130" t="str">
        <f>IF(ISERROR(VLOOKUP(D3,Tabelle1!$B$10:$F$455,4,FALSE)),"",VLOOKUP(D3,Tabelle1!$B$10:$F$455,4,FALSE))</f>
        <v/>
      </c>
      <c r="I29" s="96" t="str">
        <f>IF(L29&lt;&gt;"",L29,IF(M29&lt;&gt;"",M29,IF(N29&lt;&gt;"",N29,IF(O29&lt;&gt;"",O29,IF(P29&lt;&gt;"",P29,IF(Q29&lt;&gt;"",Q29,IF(R29&lt;&gt;"",R29,IF(S29&lt;&gt;"",S29,""))))))))</f>
        <v/>
      </c>
      <c r="K29" s="105">
        <f>IF(G29="",0,ABS(H29-G29))</f>
        <v>0</v>
      </c>
      <c r="L29" s="103" t="str">
        <f>IF($G$29="","",IF(AND($G$29&gt;=2.5,$H$29&lt;=60,$H$29&gt;=5,$K$29&gt;3),ROUND($G$29/500,2)*500,""))</f>
        <v/>
      </c>
      <c r="M29" s="103" t="str">
        <f>IF($G$29="","",IF(AND($G$29&gt;=2.5,$H$29&lt;=60,$H$29&gt;=5,$K$29&lt;=3),$H$29,""))</f>
        <v/>
      </c>
      <c r="N29" s="103" t="str">
        <f>IF($G$29="","",IF(AND($G$29&gt;=2.5,$H$29&gt;60,$K$29&gt;6),ROUND($G$29/500,2)*500,""))</f>
        <v/>
      </c>
      <c r="O29" s="103" t="str">
        <f>IF($G$29="","",IF(AND($G$29&gt;=2.5,$H$29&gt;60,$K$29&lt;=6),$H$29,""))</f>
        <v/>
      </c>
      <c r="P29" s="103" t="str">
        <f>IF($G$29="","",IF(AND($G$29&lt;2.5,$K$29&gt;3),$G$29,""))</f>
        <v/>
      </c>
      <c r="Q29" s="103" t="str">
        <f>IF($G$29="","",IF(AND($G$29&lt;2.5,$H$29&gt;=2.5,$K$29&lt;=3),$H$29,""))</f>
        <v/>
      </c>
      <c r="R29" s="103" t="str">
        <f>IF($G$29="","",IF(AND($G$29&lt;2.5,$H$29&lt;2.5),$G$29,""))</f>
        <v/>
      </c>
      <c r="S29" s="103" t="str">
        <f>IF($G$29="","",IF(AND($G$29&gt;=2.5,$H$29&lt;=2.5),ROUND($G$29/500,2)*500,""))</f>
        <v/>
      </c>
    </row>
    <row r="30" spans="1:19" ht="6" customHeight="1" x14ac:dyDescent="0.25">
      <c r="A30" s="28"/>
      <c r="B30" s="8"/>
      <c r="C30" s="9"/>
      <c r="D30" s="9"/>
      <c r="E30" s="38"/>
      <c r="F30" s="38"/>
      <c r="G30" s="140"/>
      <c r="H30" s="71"/>
      <c r="I30" s="70"/>
    </row>
    <row r="31" spans="1:19" ht="15" hidden="1" x14ac:dyDescent="0.25">
      <c r="A31" s="28" t="s">
        <v>49</v>
      </c>
      <c r="B31" s="8"/>
      <c r="C31" s="9"/>
      <c r="D31" s="9"/>
      <c r="E31" s="48"/>
      <c r="F31" s="48"/>
      <c r="G31" s="81" t="str">
        <f>IFERROR(IF(G29&lt;2.5,G29,ROUND(G29/500,2)*500),"")</f>
        <v/>
      </c>
      <c r="I31" s="70"/>
      <c r="K31" s="85"/>
    </row>
    <row r="32" spans="1:19" s="33" customFormat="1" ht="2.25" customHeight="1" x14ac:dyDescent="0.2">
      <c r="A32" s="91"/>
      <c r="B32" s="34"/>
      <c r="C32" s="34"/>
      <c r="D32" s="34"/>
      <c r="E32" s="34"/>
      <c r="F32" s="34"/>
      <c r="G32" s="136"/>
      <c r="I32" s="78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33" customFormat="1" ht="6" customHeight="1" x14ac:dyDescent="0.2">
      <c r="A33" s="91"/>
      <c r="B33" s="34"/>
      <c r="C33" s="34"/>
      <c r="D33" s="34"/>
      <c r="E33" s="34"/>
      <c r="F33" s="34"/>
      <c r="G33" s="136"/>
      <c r="I33" s="78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5.75" x14ac:dyDescent="0.25">
      <c r="A34" s="27" t="s">
        <v>53</v>
      </c>
      <c r="B34" s="1"/>
      <c r="C34" s="1"/>
      <c r="D34" s="6"/>
      <c r="E34" s="7"/>
      <c r="F34" s="7"/>
      <c r="G34" s="141"/>
      <c r="H34" s="71"/>
      <c r="I34" s="70"/>
    </row>
    <row r="35" spans="1:19" ht="9.75" customHeight="1" x14ac:dyDescent="0.25">
      <c r="A35" s="21"/>
      <c r="B35" s="9"/>
      <c r="C35" s="2"/>
      <c r="D35" s="8"/>
      <c r="E35" s="9"/>
      <c r="F35" s="9"/>
      <c r="G35" s="135"/>
      <c r="H35" s="71"/>
      <c r="I35" s="70"/>
    </row>
    <row r="36" spans="1:19" ht="15.75" x14ac:dyDescent="0.25">
      <c r="A36" s="41" t="s">
        <v>70</v>
      </c>
      <c r="B36" s="9"/>
      <c r="C36" s="2"/>
      <c r="D36" s="8"/>
      <c r="E36" s="22"/>
      <c r="F36" s="9"/>
      <c r="G36" s="135"/>
      <c r="H36" s="71"/>
      <c r="I36" s="70"/>
    </row>
    <row r="37" spans="1:19" ht="15.75" x14ac:dyDescent="0.25">
      <c r="A37" s="21" t="s">
        <v>44</v>
      </c>
      <c r="B37" s="9"/>
      <c r="C37" s="2"/>
      <c r="D37" s="8"/>
      <c r="E37" s="9"/>
      <c r="F37" s="9"/>
      <c r="G37" s="142"/>
      <c r="H37" s="71"/>
      <c r="I37" s="70"/>
    </row>
    <row r="38" spans="1:19" ht="15" x14ac:dyDescent="0.25">
      <c r="A38" s="21" t="s">
        <v>45</v>
      </c>
      <c r="B38" s="9"/>
      <c r="C38" s="112" t="str">
        <f>IF(AND(G37="x",G38="x"),"Nur 1 Feld markieren!","")</f>
        <v/>
      </c>
      <c r="D38" s="8"/>
      <c r="E38" s="9"/>
      <c r="F38" s="9"/>
      <c r="G38" s="142"/>
      <c r="H38" s="71"/>
      <c r="I38" s="70"/>
    </row>
    <row r="39" spans="1:19" s="32" customFormat="1" ht="1.5" customHeight="1" x14ac:dyDescent="0.2">
      <c r="A39" s="35"/>
      <c r="B39" s="33"/>
      <c r="C39" s="33"/>
      <c r="D39" s="33"/>
      <c r="E39" s="33"/>
      <c r="F39" s="33"/>
      <c r="G39" s="143" t="str">
        <f>IF(ISTEXT(I29),"",I29*0.6)</f>
        <v/>
      </c>
      <c r="H39" s="33"/>
      <c r="I39" s="78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" customHeight="1" thickBot="1" x14ac:dyDescent="0.3">
      <c r="A40" s="21"/>
      <c r="B40" s="9"/>
      <c r="C40" s="2"/>
      <c r="D40" s="113"/>
      <c r="E40" s="9"/>
      <c r="F40" s="9"/>
      <c r="G40" s="143" t="str">
        <f>IF(G37="x",(G39+3.5),IF(G38="x",(G39+7),G39))</f>
        <v/>
      </c>
      <c r="H40" s="71"/>
      <c r="I40" s="70"/>
    </row>
    <row r="41" spans="1:19" s="25" customFormat="1" ht="15.75" thickBot="1" x14ac:dyDescent="0.3">
      <c r="A41" s="11" t="s">
        <v>1</v>
      </c>
      <c r="B41" s="14"/>
      <c r="C41" s="4"/>
      <c r="D41" s="3"/>
      <c r="E41" s="43"/>
      <c r="F41" s="43"/>
      <c r="G41" s="121" t="str">
        <f>IFERROR(G40,"")</f>
        <v/>
      </c>
      <c r="H41" s="24"/>
      <c r="I41" s="96" t="str">
        <f>$G$41</f>
        <v/>
      </c>
    </row>
    <row r="42" spans="1:19" s="33" customFormat="1" ht="6" customHeight="1" x14ac:dyDescent="0.2">
      <c r="A42" s="91"/>
      <c r="B42" s="34"/>
      <c r="C42" s="34"/>
      <c r="D42" s="34"/>
      <c r="E42" s="34"/>
      <c r="F42" s="34"/>
      <c r="G42" s="136"/>
      <c r="I42" s="78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5.75" x14ac:dyDescent="0.25">
      <c r="A43" s="27" t="s">
        <v>786</v>
      </c>
      <c r="B43" s="114"/>
      <c r="C43" s="1"/>
      <c r="D43" s="6"/>
      <c r="E43" s="7"/>
      <c r="F43" s="7"/>
      <c r="G43" s="141"/>
      <c r="H43" s="71"/>
      <c r="I43" s="70"/>
    </row>
    <row r="44" spans="1:19" ht="6" customHeight="1" x14ac:dyDescent="0.25">
      <c r="A44" s="44"/>
      <c r="B44" s="2"/>
      <c r="C44" s="2"/>
      <c r="D44" s="8"/>
      <c r="E44" s="9"/>
      <c r="F44" s="9"/>
      <c r="G44" s="135"/>
      <c r="H44" s="71"/>
      <c r="I44" s="70"/>
    </row>
    <row r="45" spans="1:19" ht="15.75" x14ac:dyDescent="0.25">
      <c r="A45" s="21" t="s">
        <v>39</v>
      </c>
      <c r="B45" s="2"/>
      <c r="C45" s="2"/>
      <c r="D45" s="8"/>
      <c r="E45" s="9"/>
      <c r="F45" s="9"/>
      <c r="G45" s="135"/>
      <c r="H45" s="71"/>
      <c r="I45" s="70"/>
    </row>
    <row r="46" spans="1:19" ht="16.5" x14ac:dyDescent="0.25">
      <c r="A46" s="26" t="s">
        <v>35</v>
      </c>
      <c r="B46" s="16"/>
      <c r="C46" s="12"/>
      <c r="D46" s="13"/>
      <c r="E46" s="8" t="s">
        <v>8</v>
      </c>
      <c r="F46" s="9"/>
      <c r="G46" s="135"/>
      <c r="H46" s="71"/>
      <c r="I46" s="70"/>
    </row>
    <row r="47" spans="1:19" s="32" customFormat="1" ht="6" customHeight="1" x14ac:dyDescent="0.2">
      <c r="A47" s="35"/>
      <c r="B47" s="33"/>
      <c r="C47" s="33"/>
      <c r="D47" s="33"/>
      <c r="E47" s="33"/>
      <c r="F47" s="33"/>
      <c r="G47" s="137"/>
      <c r="H47" s="33"/>
      <c r="I47" s="78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21" t="s">
        <v>9</v>
      </c>
      <c r="B48" s="9"/>
      <c r="C48" s="9"/>
      <c r="D48" s="9">
        <v>38</v>
      </c>
      <c r="E48" s="9" t="s">
        <v>2</v>
      </c>
      <c r="F48" s="9"/>
      <c r="G48" s="138"/>
      <c r="H48" s="71"/>
      <c r="I48" s="70"/>
    </row>
    <row r="49" spans="1:19" x14ac:dyDescent="0.2">
      <c r="A49" s="21" t="s">
        <v>797</v>
      </c>
      <c r="B49" s="9"/>
      <c r="C49" s="9"/>
      <c r="D49" s="9">
        <v>39</v>
      </c>
      <c r="E49" s="9" t="s">
        <v>2</v>
      </c>
      <c r="F49" s="9"/>
      <c r="G49" s="138"/>
      <c r="H49" s="71"/>
      <c r="I49" s="70"/>
    </row>
    <row r="50" spans="1:19" s="32" customFormat="1" ht="6" customHeight="1" x14ac:dyDescent="0.2">
      <c r="A50" s="35"/>
      <c r="B50" s="33"/>
      <c r="C50" s="33"/>
      <c r="D50" s="33"/>
      <c r="E50" s="33"/>
      <c r="F50" s="33"/>
      <c r="G50" s="144"/>
      <c r="H50" s="33"/>
      <c r="I50" s="78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ht="15" x14ac:dyDescent="0.25">
      <c r="A51" s="21" t="s">
        <v>37</v>
      </c>
      <c r="B51" s="9"/>
      <c r="C51" s="9"/>
      <c r="D51" s="8"/>
      <c r="E51" s="9"/>
      <c r="F51" s="9"/>
      <c r="G51" s="145">
        <f>G48*D48/39 + G49*D49/39</f>
        <v>0</v>
      </c>
      <c r="H51" s="71"/>
      <c r="I51" s="70"/>
    </row>
    <row r="52" spans="1:19" s="32" customFormat="1" ht="6" customHeight="1" x14ac:dyDescent="0.2">
      <c r="A52" s="35"/>
      <c r="B52" s="33"/>
      <c r="C52" s="33"/>
      <c r="D52" s="33"/>
      <c r="E52" s="33"/>
      <c r="F52" s="33"/>
      <c r="G52" s="144"/>
      <c r="H52" s="33"/>
      <c r="I52" s="78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">
      <c r="A53" s="21" t="s">
        <v>59</v>
      </c>
      <c r="B53" s="9"/>
      <c r="C53" s="9"/>
      <c r="D53" s="9"/>
      <c r="E53" s="9"/>
      <c r="F53" s="116">
        <f>ROUND(G51*0.106+G53*0.194,3)</f>
        <v>0</v>
      </c>
      <c r="G53" s="138"/>
      <c r="H53" s="71"/>
      <c r="I53" s="70"/>
    </row>
    <row r="54" spans="1:19" ht="15" thickBot="1" x14ac:dyDescent="0.25">
      <c r="A54" s="21" t="s">
        <v>7</v>
      </c>
      <c r="B54" s="9"/>
      <c r="C54" s="9"/>
      <c r="D54" s="9"/>
      <c r="E54" s="9"/>
      <c r="F54" s="9"/>
      <c r="G54" s="135"/>
      <c r="H54" s="71"/>
      <c r="I54" s="70"/>
      <c r="K54" s="103" t="s">
        <v>482</v>
      </c>
      <c r="L54" s="103" t="s">
        <v>488</v>
      </c>
      <c r="M54" s="103" t="s">
        <v>489</v>
      </c>
      <c r="N54" s="103" t="s">
        <v>490</v>
      </c>
      <c r="O54" s="103" t="s">
        <v>491</v>
      </c>
      <c r="P54" s="103" t="s">
        <v>492</v>
      </c>
      <c r="Q54" s="103" t="s">
        <v>493</v>
      </c>
      <c r="R54" s="103" t="s">
        <v>494</v>
      </c>
      <c r="S54" s="103" t="s">
        <v>495</v>
      </c>
    </row>
    <row r="55" spans="1:19" s="32" customFormat="1" ht="6" hidden="1" customHeight="1" thickBot="1" x14ac:dyDescent="0.25">
      <c r="A55" s="35"/>
      <c r="B55" s="33"/>
      <c r="C55" s="33"/>
      <c r="D55" s="33"/>
      <c r="E55" s="33"/>
      <c r="F55" s="33"/>
      <c r="G55" s="144"/>
      <c r="H55" s="33"/>
      <c r="I55" s="78"/>
      <c r="J55" s="20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1:19" ht="15.75" thickBot="1" x14ac:dyDescent="0.3">
      <c r="A56" s="41" t="s">
        <v>50</v>
      </c>
      <c r="B56" s="8"/>
      <c r="C56" s="5"/>
      <c r="D56" s="9"/>
      <c r="E56" s="42"/>
      <c r="F56" s="42"/>
      <c r="G56" s="124" t="str">
        <f>IF(F53&lt;&gt;0,F53,"")</f>
        <v/>
      </c>
      <c r="H56" s="130" t="str">
        <f>IF(ISERROR(VLOOKUP(D3,Tabelle1!$B$10:$F$455,5,FALSE)),"",VLOOKUP(D3,Tabelle1!$B$10:$F$455,5,FALSE))</f>
        <v/>
      </c>
      <c r="I56" s="96" t="str">
        <f>IF(L56&lt;&gt;"",L56,IF(M56&lt;&gt;"",M56,IF(N56&lt;&gt;"",N56,IF(O56&lt;&gt;"",O56,IF(P56&lt;&gt;"",P56,IF(Q56&lt;&gt;"",Q56,IF(R56&lt;&gt;"",R56,IF(S56&lt;&gt;"",S56,""))))))))</f>
        <v/>
      </c>
      <c r="K56" s="105">
        <f>IF(G56="",0,ABS(H56-G56))</f>
        <v>0</v>
      </c>
      <c r="L56" s="103" t="str">
        <f>IF($G$56="","",IF(AND($G$56&gt;=2.5,$H$56&lt;=60,$H$56&gt;=5,$K$56&gt;3),ROUND($G$56/500,2)*500,""))</f>
        <v/>
      </c>
      <c r="M56" s="103" t="str">
        <f>IF($G$56="","",IF(AND($G$56&gt;=2.5,$H$56&lt;=60,$H$56&gt;=5,$K$56&lt;=3),$H$56,""))</f>
        <v/>
      </c>
      <c r="N56" s="103" t="str">
        <f>IF($G$56="","",IF(AND($G$56&gt;=2.5,$H$56&gt;60,$K$56&gt;6),ROUND($G$56/500,2)*500,""))</f>
        <v/>
      </c>
      <c r="O56" s="103" t="str">
        <f>IF($G$56="","",IF(AND($G$56&gt;=2.5,$H$56&gt;60,$K$56&lt;=6),$H$56,""))</f>
        <v/>
      </c>
      <c r="P56" s="103" t="str">
        <f>IF($G$56="","",IF(AND($G$56&lt;2.5,$K$56&gt;3),$G$56,""))</f>
        <v/>
      </c>
      <c r="Q56" s="103" t="str">
        <f>IF($G$56="","",IF($G$56="","",IF(AND($G$56&lt;2.5,$H$56&gt;=2.5,$K$56&lt;=3),$H$56,"")))</f>
        <v/>
      </c>
      <c r="R56" s="103" t="str">
        <f>IF($G$56="","",IF(AND($G$56&lt;2.5,$H$56&lt;2.5),$G$56,""))</f>
        <v/>
      </c>
      <c r="S56" s="103" t="str">
        <f>IF($G$56="","",IF(AND($G$56&gt;=2.5,$H$56&lt;=2.5),ROUND($G$56/500,2)*500,""))</f>
        <v/>
      </c>
    </row>
    <row r="57" spans="1:19" ht="6" customHeight="1" x14ac:dyDescent="0.25">
      <c r="A57" s="41"/>
      <c r="B57" s="8"/>
      <c r="C57" s="5"/>
      <c r="D57" s="9"/>
      <c r="E57" s="40"/>
      <c r="F57" s="40"/>
      <c r="G57" s="146"/>
      <c r="H57" s="71"/>
      <c r="I57" s="70"/>
    </row>
    <row r="58" spans="1:19" ht="15" hidden="1" x14ac:dyDescent="0.25">
      <c r="A58" s="28" t="s">
        <v>50</v>
      </c>
      <c r="B58" s="8"/>
      <c r="C58" s="5"/>
      <c r="D58" s="9"/>
      <c r="E58" s="40"/>
      <c r="F58" s="40"/>
      <c r="G58" s="82" t="str">
        <f>IFERROR(IF(G56&lt;2.5,G56,ROUND(G56/500,2)*500),"")</f>
        <v/>
      </c>
      <c r="I58" s="78"/>
    </row>
    <row r="59" spans="1:19" s="33" customFormat="1" ht="3.75" customHeight="1" x14ac:dyDescent="0.2">
      <c r="A59" s="91"/>
      <c r="B59" s="34"/>
      <c r="C59" s="34"/>
      <c r="D59" s="34"/>
      <c r="E59" s="34"/>
      <c r="F59" s="34"/>
      <c r="G59" s="136"/>
      <c r="I59" s="78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33" customFormat="1" ht="6" customHeight="1" x14ac:dyDescent="0.2">
      <c r="A60" s="91"/>
      <c r="B60" s="34"/>
      <c r="C60" s="34"/>
      <c r="D60" s="34"/>
      <c r="E60" s="34"/>
      <c r="F60" s="34"/>
      <c r="G60" s="136"/>
      <c r="I60" s="78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ht="15" customHeight="1" x14ac:dyDescent="0.25">
      <c r="A61" s="148" t="s">
        <v>795</v>
      </c>
      <c r="B61" s="149"/>
      <c r="C61" s="150"/>
      <c r="D61" s="151"/>
      <c r="E61" s="152"/>
      <c r="F61" s="152"/>
      <c r="G61" s="141"/>
      <c r="H61" s="71"/>
      <c r="I61" s="70"/>
    </row>
    <row r="62" spans="1:19" ht="12" customHeight="1" x14ac:dyDescent="0.25">
      <c r="A62" s="153" t="s">
        <v>787</v>
      </c>
      <c r="B62" s="154"/>
      <c r="C62" s="154"/>
      <c r="D62" s="155"/>
      <c r="E62" s="156"/>
      <c r="F62" s="156"/>
      <c r="G62" s="135"/>
      <c r="H62" s="71"/>
      <c r="I62" s="70"/>
    </row>
    <row r="63" spans="1:19" x14ac:dyDescent="0.2">
      <c r="A63" s="157" t="s">
        <v>849</v>
      </c>
      <c r="B63" s="156"/>
      <c r="C63" s="158"/>
      <c r="D63" s="156"/>
      <c r="E63" s="159"/>
      <c r="F63" s="160"/>
      <c r="G63" s="138"/>
      <c r="H63" s="71"/>
      <c r="I63" s="70"/>
      <c r="J63" s="17">
        <f>IF(ISBLANK(G63),0,G63)</f>
        <v>0</v>
      </c>
    </row>
    <row r="64" spans="1:19" ht="15" thickBot="1" x14ac:dyDescent="0.25">
      <c r="A64" s="157" t="s">
        <v>850</v>
      </c>
      <c r="B64" s="156"/>
      <c r="C64" s="158"/>
      <c r="D64" s="156"/>
      <c r="E64" s="159"/>
      <c r="F64" s="160"/>
      <c r="G64" s="138"/>
      <c r="H64" s="71"/>
      <c r="I64" s="70"/>
      <c r="J64" s="17">
        <f>IF(ISBLANK(G64),0,G64)</f>
        <v>0</v>
      </c>
    </row>
    <row r="65" spans="1:19" ht="15.75" thickBot="1" x14ac:dyDescent="0.3">
      <c r="A65" s="161" t="s">
        <v>789</v>
      </c>
      <c r="B65" s="162"/>
      <c r="C65" s="163"/>
      <c r="D65" s="164"/>
      <c r="E65" s="165"/>
      <c r="F65" s="165"/>
      <c r="G65" s="124" t="str">
        <f>IF(AND(G63="",G64=""),"",(G63+G64)*1)</f>
        <v/>
      </c>
      <c r="H65" s="71"/>
      <c r="I65" s="96" t="str">
        <f>G65</f>
        <v/>
      </c>
    </row>
    <row r="66" spans="1:19" s="33" customFormat="1" ht="6" customHeight="1" x14ac:dyDescent="0.2">
      <c r="A66" s="91"/>
      <c r="B66" s="34"/>
      <c r="C66" s="34"/>
      <c r="D66" s="34"/>
      <c r="E66" s="34"/>
      <c r="F66" s="34"/>
      <c r="G66" s="136"/>
      <c r="I66" s="78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ht="15.75" x14ac:dyDescent="0.25">
      <c r="A67" s="27" t="s">
        <v>55</v>
      </c>
      <c r="B67" s="147"/>
      <c r="C67" s="1"/>
      <c r="D67" s="6"/>
      <c r="E67" s="7"/>
      <c r="F67" s="7"/>
      <c r="G67" s="141"/>
      <c r="H67" s="71"/>
      <c r="I67" s="70"/>
    </row>
    <row r="68" spans="1:19" ht="12" customHeight="1" x14ac:dyDescent="0.25">
      <c r="A68" s="50" t="s">
        <v>788</v>
      </c>
      <c r="B68" s="2"/>
      <c r="C68" s="2"/>
      <c r="D68" s="8"/>
      <c r="E68" s="9"/>
      <c r="F68" s="9"/>
      <c r="G68" s="135"/>
      <c r="H68" s="71"/>
      <c r="I68" s="70"/>
    </row>
    <row r="69" spans="1:19" x14ac:dyDescent="0.2">
      <c r="A69" s="21" t="s">
        <v>56</v>
      </c>
      <c r="B69" s="9"/>
      <c r="C69" s="71"/>
      <c r="D69" s="9"/>
      <c r="E69" s="46"/>
      <c r="F69" s="47"/>
      <c r="G69" s="138"/>
      <c r="H69" s="71"/>
      <c r="I69" s="70"/>
      <c r="J69" s="17">
        <f>IF(ISBLANK(G69),0,G69)</f>
        <v>0</v>
      </c>
    </row>
    <row r="70" spans="1:19" x14ac:dyDescent="0.2">
      <c r="A70" s="21" t="s">
        <v>58</v>
      </c>
      <c r="B70" s="9"/>
      <c r="C70" s="71"/>
      <c r="D70" s="9"/>
      <c r="E70" s="46"/>
      <c r="F70" s="47"/>
      <c r="G70" s="138"/>
      <c r="H70" s="71"/>
      <c r="I70" s="70"/>
      <c r="J70" s="17">
        <f>IF(ISBLANK(G70),0,G70)</f>
        <v>0</v>
      </c>
    </row>
    <row r="71" spans="1:19" ht="12" customHeight="1" thickBot="1" x14ac:dyDescent="0.3">
      <c r="A71" s="41"/>
      <c r="B71" s="8"/>
      <c r="C71" s="5"/>
      <c r="D71" s="49" t="str">
        <f>IF(AND(J70&gt;=1,J69=0),"Anz. Mentorate erfassen","")</f>
        <v/>
      </c>
      <c r="E71" s="40"/>
      <c r="F71" s="40"/>
      <c r="G71" s="146"/>
      <c r="H71" s="71"/>
      <c r="I71" s="70"/>
    </row>
    <row r="72" spans="1:19" ht="15.75" thickBot="1" x14ac:dyDescent="0.3">
      <c r="A72" s="28" t="s">
        <v>57</v>
      </c>
      <c r="B72" s="8"/>
      <c r="C72" s="5"/>
      <c r="D72" s="9"/>
      <c r="E72" s="40"/>
      <c r="F72" s="40"/>
      <c r="G72" s="124" t="str">
        <f>IF(G69="","",(G69+G70)*3)</f>
        <v/>
      </c>
      <c r="H72" s="71"/>
      <c r="I72" s="96" t="str">
        <f>G72</f>
        <v/>
      </c>
    </row>
    <row r="73" spans="1:19" s="33" customFormat="1" ht="3" customHeight="1" x14ac:dyDescent="0.2">
      <c r="A73" s="35"/>
      <c r="G73" s="137"/>
      <c r="I73" s="78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s="33" customFormat="1" ht="6" customHeight="1" x14ac:dyDescent="0.2">
      <c r="A74" s="91"/>
      <c r="B74" s="34"/>
      <c r="C74" s="34"/>
      <c r="D74" s="34"/>
      <c r="E74" s="34"/>
      <c r="F74" s="34"/>
      <c r="G74" s="136"/>
      <c r="I74" s="78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ht="15" x14ac:dyDescent="0.25">
      <c r="A75" s="72" t="s">
        <v>67</v>
      </c>
      <c r="B75" s="6"/>
      <c r="C75" s="73"/>
      <c r="D75" s="7"/>
      <c r="E75" s="74"/>
      <c r="F75" s="74"/>
      <c r="G75" s="74"/>
      <c r="H75" s="80"/>
      <c r="I75" s="80"/>
    </row>
    <row r="76" spans="1:19" ht="15" x14ac:dyDescent="0.25">
      <c r="A76" s="30" t="s">
        <v>799</v>
      </c>
      <c r="B76" s="8"/>
      <c r="C76" s="5"/>
      <c r="D76" s="9"/>
      <c r="E76" s="31"/>
      <c r="F76" s="31"/>
      <c r="G76" s="31"/>
      <c r="H76" s="71"/>
      <c r="I76" s="71"/>
    </row>
    <row r="77" spans="1:19" ht="15" x14ac:dyDescent="0.25">
      <c r="A77" s="30" t="s">
        <v>60</v>
      </c>
      <c r="B77" s="8"/>
      <c r="C77" s="5"/>
      <c r="D77" s="9"/>
      <c r="E77" s="31"/>
      <c r="F77" s="31"/>
      <c r="G77" s="31"/>
      <c r="H77" s="71"/>
      <c r="I77" s="71"/>
    </row>
    <row r="78" spans="1:19" ht="15" x14ac:dyDescent="0.25">
      <c r="A78" s="30" t="s">
        <v>69</v>
      </c>
      <c r="B78" s="8"/>
      <c r="C78" s="5"/>
      <c r="D78" s="9"/>
      <c r="E78" s="31"/>
      <c r="F78" s="31"/>
      <c r="G78" s="31"/>
      <c r="H78" s="71"/>
      <c r="I78" s="71"/>
    </row>
    <row r="79" spans="1:19" ht="6.75" customHeight="1" x14ac:dyDescent="0.25">
      <c r="A79" s="30"/>
      <c r="B79" s="8"/>
      <c r="C79" s="5"/>
      <c r="D79" s="9"/>
      <c r="E79" s="31"/>
      <c r="F79" s="31"/>
      <c r="G79" s="31"/>
      <c r="H79" s="71"/>
      <c r="I79" s="71"/>
    </row>
    <row r="80" spans="1:19" ht="15.75" x14ac:dyDescent="0.25">
      <c r="A80" s="8" t="s">
        <v>11</v>
      </c>
      <c r="B80" s="2"/>
      <c r="C80" s="2"/>
      <c r="D80" s="8"/>
      <c r="E80" s="9"/>
      <c r="F80" s="9"/>
      <c r="G80" s="9"/>
      <c r="H80" s="71"/>
      <c r="I80" s="71"/>
    </row>
    <row r="81" spans="1:9" ht="9.9499999999999993" customHeight="1" x14ac:dyDescent="0.25">
      <c r="A81" s="8"/>
      <c r="B81" s="2"/>
      <c r="C81" s="2"/>
      <c r="D81" s="8"/>
      <c r="E81" s="9"/>
      <c r="F81" s="9"/>
      <c r="G81" s="9"/>
      <c r="H81" s="71"/>
      <c r="I81" s="71"/>
    </row>
    <row r="82" spans="1:9" x14ac:dyDescent="0.2">
      <c r="A82" s="71" t="s">
        <v>0</v>
      </c>
      <c r="B82" s="22" t="s">
        <v>12</v>
      </c>
      <c r="C82" s="71"/>
      <c r="D82" s="71"/>
      <c r="E82" s="9"/>
      <c r="F82" s="9"/>
      <c r="G82" s="9"/>
      <c r="H82" s="71"/>
      <c r="I82" s="71"/>
    </row>
    <row r="83" spans="1:9" s="19" customFormat="1" ht="12" customHeight="1" x14ac:dyDescent="0.2">
      <c r="A83" s="71"/>
      <c r="B83" s="71"/>
      <c r="C83" s="9"/>
      <c r="D83" s="71"/>
      <c r="E83" s="9"/>
      <c r="F83" s="9"/>
      <c r="G83" s="9"/>
      <c r="H83" s="71"/>
      <c r="I83" s="71"/>
    </row>
    <row r="84" spans="1:9" s="19" customFormat="1" x14ac:dyDescent="0.2">
      <c r="A84" s="71" t="s">
        <v>0</v>
      </c>
      <c r="B84" s="22" t="s">
        <v>61</v>
      </c>
      <c r="C84" s="71"/>
      <c r="D84" s="71"/>
      <c r="E84" s="9"/>
      <c r="F84" s="9"/>
      <c r="G84" s="9"/>
      <c r="H84" s="71"/>
      <c r="I84" s="71"/>
    </row>
    <row r="85" spans="1:9" s="19" customFormat="1" ht="12" customHeight="1" x14ac:dyDescent="0.2">
      <c r="A85" s="71"/>
      <c r="B85" s="71"/>
      <c r="C85" s="9"/>
      <c r="D85" s="71"/>
      <c r="E85" s="9"/>
      <c r="F85" s="9"/>
      <c r="G85" s="9"/>
      <c r="H85" s="71"/>
      <c r="I85" s="71"/>
    </row>
    <row r="86" spans="1:9" s="19" customFormat="1" x14ac:dyDescent="0.2">
      <c r="A86" s="71" t="s">
        <v>0</v>
      </c>
      <c r="B86" s="22" t="s">
        <v>13</v>
      </c>
      <c r="C86" s="71"/>
      <c r="D86" s="71"/>
      <c r="E86" s="9"/>
      <c r="F86" s="9"/>
      <c r="G86" s="9"/>
      <c r="H86" s="71"/>
      <c r="I86" s="71"/>
    </row>
    <row r="87" spans="1:9" ht="7.5" customHeight="1" x14ac:dyDescent="0.2">
      <c r="H87" s="71"/>
      <c r="I87" s="71"/>
    </row>
  </sheetData>
  <sheetProtection algorithmName="SHA-512" hashValue="fp9kshwh66uzAvXv2ZdrMTvpi+kHrvKx/mBZRx9B/NhOiTDhT7htn+IsomRnlz7wbr3Y6lAmjmzRqv4hzYkjbg==" saltValue="2IXetki3gqvgejCYTHtTCw==" spinCount="100000" sheet="1" selectLockedCells="1"/>
  <mergeCells count="9">
    <mergeCell ref="H7:H10"/>
    <mergeCell ref="F28:G28"/>
    <mergeCell ref="D5:G5"/>
    <mergeCell ref="B5:C5"/>
    <mergeCell ref="I3:I10"/>
    <mergeCell ref="B3:C3"/>
    <mergeCell ref="B4:C4"/>
    <mergeCell ref="D4:G4"/>
    <mergeCell ref="E3:G3"/>
  </mergeCells>
  <conditionalFormatting sqref="D4:G4">
    <cfRule type="cellIs" dxfId="1" priority="1" stopIfTrue="1" operator="equal">
      <formula>"SOE-Key ungültig"</formula>
    </cfRule>
  </conditionalFormatting>
  <pageMargins left="0.43307086614173229" right="0.15748031496062992" top="0.35433070866141736" bottom="0.19685039370078741" header="0.35433070866141736" footer="0.27559055118110237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87"/>
  <sheetViews>
    <sheetView tabSelected="1" zoomScaleNormal="100" workbookViewId="0">
      <selection activeCell="D3" sqref="D3"/>
    </sheetView>
  </sheetViews>
  <sheetFormatPr baseColWidth="10" defaultRowHeight="14.25" x14ac:dyDescent="0.2"/>
  <cols>
    <col min="1" max="1" width="31.5703125" style="17" customWidth="1"/>
    <col min="2" max="2" width="14.5703125" style="17" customWidth="1"/>
    <col min="3" max="3" width="10.42578125" style="17" customWidth="1"/>
    <col min="4" max="4" width="6.42578125" style="19" customWidth="1"/>
    <col min="5" max="5" width="9" style="19" customWidth="1"/>
    <col min="6" max="6" width="11.28515625" style="19" customWidth="1"/>
    <col min="7" max="7" width="18.7109375" style="19" customWidth="1"/>
    <col min="8" max="8" width="10.7109375" style="17" hidden="1" customWidth="1"/>
    <col min="9" max="9" width="12.140625" style="17" customWidth="1"/>
    <col min="10" max="10" width="14" style="17" hidden="1" customWidth="1"/>
    <col min="11" max="19" width="11.42578125" style="17" hidden="1" customWidth="1"/>
    <col min="20" max="22" width="0" style="17" hidden="1" customWidth="1"/>
    <col min="23" max="16384" width="11.42578125" style="17"/>
  </cols>
  <sheetData>
    <row r="1" spans="1:19" x14ac:dyDescent="0.2">
      <c r="A1" s="71"/>
      <c r="B1" s="71"/>
      <c r="C1" s="71"/>
      <c r="D1" s="9"/>
      <c r="E1" s="9"/>
      <c r="F1" s="9"/>
      <c r="G1" s="9"/>
      <c r="H1" s="71"/>
      <c r="I1" s="118" t="s">
        <v>852</v>
      </c>
    </row>
    <row r="2" spans="1:19" ht="0.75" customHeight="1" x14ac:dyDescent="0.2"/>
    <row r="3" spans="1:19" ht="21.75" customHeight="1" x14ac:dyDescent="0.2">
      <c r="A3" s="107"/>
      <c r="B3" s="196" t="s">
        <v>497</v>
      </c>
      <c r="C3" s="197"/>
      <c r="D3" s="108"/>
      <c r="E3" s="198"/>
      <c r="F3" s="198"/>
      <c r="G3" s="199"/>
      <c r="H3" s="170" t="s">
        <v>500</v>
      </c>
      <c r="I3" s="191" t="s">
        <v>847</v>
      </c>
    </row>
    <row r="4" spans="1:19" ht="21.75" customHeight="1" x14ac:dyDescent="0.2">
      <c r="A4" s="88"/>
      <c r="B4" s="180" t="s">
        <v>498</v>
      </c>
      <c r="C4" s="181"/>
      <c r="D4" s="187" t="str">
        <f>IF(D3="","",IF(ISERROR(VLOOKUP(D3,Tabelle1!$B$10:$F$455,2,FALSE)),"US-Key invalide",VLOOKUP(D3,Tabelle1!$B$10:$F$455,2,FALSE)))</f>
        <v/>
      </c>
      <c r="E4" s="187"/>
      <c r="F4" s="187"/>
      <c r="G4" s="188"/>
      <c r="H4" s="171"/>
      <c r="I4" s="192"/>
    </row>
    <row r="5" spans="1:19" ht="25.5" customHeight="1" x14ac:dyDescent="0.2">
      <c r="A5" s="93" t="s">
        <v>4</v>
      </c>
      <c r="B5" s="180" t="s">
        <v>499</v>
      </c>
      <c r="C5" s="181"/>
      <c r="D5" s="178" t="str">
        <f>IF(ISERROR(VLOOKUP(D3,Tabelle1!$B$10:$F$455,3,FALSE)),"",VLOOKUP(D3,Tabelle1!$B$10:$F$455,3,FALSE))</f>
        <v/>
      </c>
      <c r="E5" s="178"/>
      <c r="F5" s="178"/>
      <c r="G5" s="179"/>
      <c r="H5" s="171"/>
      <c r="I5" s="192"/>
    </row>
    <row r="6" spans="1:19" ht="14.25" customHeight="1" x14ac:dyDescent="0.2">
      <c r="A6" s="89"/>
      <c r="B6" s="109"/>
      <c r="C6" s="109"/>
      <c r="D6" s="109"/>
      <c r="E6" s="109"/>
      <c r="F6" s="109"/>
      <c r="G6" s="109"/>
      <c r="H6" s="173"/>
      <c r="I6" s="192"/>
    </row>
    <row r="7" spans="1:19" ht="14.25" customHeight="1" x14ac:dyDescent="0.2">
      <c r="A7" s="89"/>
      <c r="B7" s="109"/>
      <c r="C7" s="109"/>
      <c r="D7" s="109"/>
      <c r="E7" s="109"/>
      <c r="F7" s="109"/>
      <c r="G7" s="109"/>
      <c r="H7" s="194" t="s">
        <v>785</v>
      </c>
      <c r="I7" s="192"/>
    </row>
    <row r="8" spans="1:19" ht="16.5" customHeight="1" x14ac:dyDescent="0.25">
      <c r="A8" s="90" t="s">
        <v>33</v>
      </c>
      <c r="B8" s="110"/>
      <c r="C8" s="110"/>
      <c r="D8" s="8"/>
      <c r="E8" s="9"/>
      <c r="F8" s="9"/>
      <c r="G8" s="9"/>
      <c r="H8" s="194"/>
      <c r="I8" s="192"/>
    </row>
    <row r="9" spans="1:19" x14ac:dyDescent="0.2">
      <c r="A9" s="21" t="s">
        <v>501</v>
      </c>
      <c r="B9" s="22"/>
      <c r="C9" s="22"/>
      <c r="D9" s="9"/>
      <c r="E9" s="9"/>
      <c r="F9" s="9"/>
      <c r="G9" s="9"/>
      <c r="H9" s="194"/>
      <c r="I9" s="192"/>
    </row>
    <row r="10" spans="1:19" s="33" customFormat="1" ht="5.25" customHeight="1" x14ac:dyDescent="0.2">
      <c r="A10" s="91"/>
      <c r="B10" s="34"/>
      <c r="C10" s="34"/>
      <c r="D10" s="34"/>
      <c r="E10" s="34"/>
      <c r="F10" s="34"/>
      <c r="G10" s="34"/>
      <c r="H10" s="195"/>
      <c r="I10" s="193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3" customHeight="1" x14ac:dyDescent="0.2">
      <c r="A11" s="21"/>
      <c r="B11" s="22"/>
      <c r="C11" s="22"/>
      <c r="D11" s="9"/>
      <c r="E11" s="9"/>
      <c r="F11" s="9"/>
      <c r="G11" s="9"/>
      <c r="H11" s="70"/>
      <c r="I11" s="70"/>
    </row>
    <row r="12" spans="1:19" ht="15.75" x14ac:dyDescent="0.25">
      <c r="A12" s="28" t="s">
        <v>15</v>
      </c>
      <c r="B12" s="2"/>
      <c r="C12" s="2"/>
      <c r="D12" s="8"/>
      <c r="E12" s="9"/>
      <c r="F12" s="9"/>
      <c r="G12" s="9"/>
      <c r="H12" s="75"/>
      <c r="I12" s="70"/>
    </row>
    <row r="13" spans="1:19" s="23" customFormat="1" x14ac:dyDescent="0.2">
      <c r="A13" s="26" t="s">
        <v>41</v>
      </c>
      <c r="B13" s="15"/>
      <c r="C13" s="12"/>
      <c r="D13" s="13"/>
      <c r="E13" s="9"/>
      <c r="F13" s="9"/>
      <c r="G13" s="9"/>
      <c r="H13" s="76"/>
      <c r="I13" s="77"/>
    </row>
    <row r="14" spans="1:19" s="23" customFormat="1" ht="9.9499999999999993" customHeight="1" x14ac:dyDescent="0.2">
      <c r="A14" s="26"/>
      <c r="B14" s="15"/>
      <c r="C14" s="12"/>
      <c r="D14" s="13"/>
      <c r="E14" s="9"/>
      <c r="F14" s="9"/>
      <c r="G14" s="9"/>
      <c r="H14" s="76"/>
      <c r="I14" s="77"/>
    </row>
    <row r="15" spans="1:19" s="23" customFormat="1" ht="16.5" x14ac:dyDescent="0.25">
      <c r="A15" s="45" t="s">
        <v>40</v>
      </c>
      <c r="B15" s="16"/>
      <c r="C15" s="12"/>
      <c r="D15" s="13"/>
      <c r="E15" s="8"/>
      <c r="F15" s="111" t="s">
        <v>16</v>
      </c>
      <c r="G15" s="9"/>
      <c r="H15" s="76"/>
      <c r="I15" s="77"/>
    </row>
    <row r="16" spans="1:19" s="32" customFormat="1" ht="6" customHeight="1" x14ac:dyDescent="0.2">
      <c r="A16" s="35"/>
      <c r="B16" s="33"/>
      <c r="C16" s="33"/>
      <c r="D16" s="33"/>
      <c r="E16" s="33"/>
      <c r="F16" s="33"/>
      <c r="G16" s="33"/>
      <c r="H16" s="35"/>
      <c r="I16" s="78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">
      <c r="A17" s="36" t="s">
        <v>17</v>
      </c>
      <c r="B17" s="9"/>
      <c r="C17" s="9"/>
      <c r="D17" s="9"/>
      <c r="E17" s="9"/>
      <c r="F17" s="9"/>
      <c r="G17" s="67"/>
      <c r="H17" s="75"/>
      <c r="I17" s="70"/>
    </row>
    <row r="18" spans="1:19" s="32" customFormat="1" ht="6" customHeight="1" x14ac:dyDescent="0.2">
      <c r="A18" s="35"/>
      <c r="B18" s="33"/>
      <c r="C18" s="33"/>
      <c r="D18" s="33"/>
      <c r="E18" s="33"/>
      <c r="F18" s="33"/>
      <c r="G18" s="33"/>
      <c r="H18" s="35"/>
      <c r="I18" s="78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A19" s="36" t="s">
        <v>47</v>
      </c>
      <c r="B19" s="9"/>
      <c r="C19" s="9"/>
      <c r="D19" s="9"/>
      <c r="E19" s="9">
        <v>38</v>
      </c>
      <c r="F19" s="37" t="s">
        <v>18</v>
      </c>
      <c r="G19" s="67"/>
      <c r="H19" s="75"/>
      <c r="I19" s="70"/>
    </row>
    <row r="20" spans="1:19" x14ac:dyDescent="0.2">
      <c r="A20" s="21"/>
      <c r="B20" s="9"/>
      <c r="C20" s="9"/>
      <c r="D20" s="9"/>
      <c r="E20" s="9">
        <v>39</v>
      </c>
      <c r="F20" s="37" t="s">
        <v>18</v>
      </c>
      <c r="G20" s="67"/>
      <c r="H20" s="75"/>
      <c r="I20" s="70"/>
    </row>
    <row r="21" spans="1:19" s="32" customFormat="1" ht="6" customHeight="1" x14ac:dyDescent="0.2">
      <c r="A21" s="35"/>
      <c r="B21" s="33"/>
      <c r="C21" s="33"/>
      <c r="D21" s="33"/>
      <c r="E21" s="33"/>
      <c r="F21" s="33"/>
      <c r="G21" s="33"/>
      <c r="H21" s="35"/>
      <c r="I21" s="78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">
      <c r="A22" s="36" t="s">
        <v>502</v>
      </c>
      <c r="B22" s="9"/>
      <c r="C22" s="9"/>
      <c r="D22" s="9"/>
      <c r="E22" s="9"/>
      <c r="F22" s="9"/>
      <c r="G22" s="122">
        <f>G19*E19/39 + G20*E20/39</f>
        <v>0</v>
      </c>
      <c r="H22" s="75"/>
      <c r="I22" s="70"/>
    </row>
    <row r="23" spans="1:19" s="32" customFormat="1" ht="6" customHeight="1" x14ac:dyDescent="0.2">
      <c r="A23" s="35"/>
      <c r="B23" s="33"/>
      <c r="C23" s="33"/>
      <c r="D23" s="33"/>
      <c r="E23" s="33"/>
      <c r="F23" s="33"/>
      <c r="G23" s="33"/>
      <c r="H23" s="35"/>
      <c r="I23" s="78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">
      <c r="A24" s="36" t="s">
        <v>19</v>
      </c>
      <c r="B24" s="9"/>
      <c r="C24" s="9"/>
      <c r="D24" s="9"/>
      <c r="E24" s="9"/>
      <c r="F24" s="9"/>
      <c r="G24" s="67"/>
      <c r="H24" s="75"/>
      <c r="I24" s="70"/>
    </row>
    <row r="25" spans="1:19" x14ac:dyDescent="0.2">
      <c r="A25" s="36" t="s">
        <v>20</v>
      </c>
      <c r="B25" s="9"/>
      <c r="C25" s="9"/>
      <c r="D25" s="9"/>
      <c r="E25" s="9"/>
      <c r="F25" s="9"/>
      <c r="G25" s="9"/>
      <c r="H25" s="75"/>
      <c r="I25" s="70"/>
    </row>
    <row r="26" spans="1:19" s="32" customFormat="1" ht="12.75" x14ac:dyDescent="0.2">
      <c r="A26" s="35"/>
      <c r="B26" s="33"/>
      <c r="C26" s="33"/>
      <c r="D26" s="33"/>
      <c r="E26" s="33"/>
      <c r="F26" s="33"/>
      <c r="G26" s="33"/>
      <c r="H26" s="35"/>
      <c r="I26" s="78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5" thickBot="1" x14ac:dyDescent="0.25">
      <c r="A27" s="21" t="s">
        <v>21</v>
      </c>
      <c r="B27" s="5"/>
      <c r="C27" s="9"/>
      <c r="D27" s="9"/>
      <c r="E27" s="9"/>
      <c r="F27" s="9"/>
      <c r="G27" s="94"/>
      <c r="H27" s="75"/>
      <c r="I27" s="70"/>
      <c r="K27" s="103" t="s">
        <v>482</v>
      </c>
      <c r="L27" s="103" t="s">
        <v>488</v>
      </c>
      <c r="M27" s="103" t="s">
        <v>489</v>
      </c>
      <c r="N27" s="103" t="s">
        <v>490</v>
      </c>
      <c r="O27" s="103" t="s">
        <v>491</v>
      </c>
      <c r="P27" s="103" t="s">
        <v>492</v>
      </c>
      <c r="Q27" s="103" t="s">
        <v>493</v>
      </c>
      <c r="R27" s="103" t="s">
        <v>494</v>
      </c>
      <c r="S27" s="103" t="s">
        <v>495</v>
      </c>
    </row>
    <row r="28" spans="1:19" s="32" customFormat="1" ht="8.25" hidden="1" customHeight="1" x14ac:dyDescent="0.2">
      <c r="A28" s="35"/>
      <c r="B28" s="33"/>
      <c r="C28" s="33"/>
      <c r="D28" s="33"/>
      <c r="E28" s="33"/>
      <c r="F28" s="176">
        <f>ROUND(0.062 *G17 + 0.106 * G22 + 0.194 * G24,3)</f>
        <v>0</v>
      </c>
      <c r="G28" s="176"/>
      <c r="H28" s="29"/>
      <c r="I28" s="79"/>
      <c r="J28" s="20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5.75" thickBot="1" x14ac:dyDescent="0.3">
      <c r="A29" s="106" t="s">
        <v>52</v>
      </c>
      <c r="B29" s="8"/>
      <c r="C29" s="9"/>
      <c r="D29" s="9"/>
      <c r="E29" s="39"/>
      <c r="F29" s="39"/>
      <c r="G29" s="119" t="str">
        <f>IF(SUM(G17,G19:G20,G22:G24)=0,"",IF((G27&lt;&gt;"x"),F28,F28 + G17 * 0.03))</f>
        <v/>
      </c>
      <c r="H29" s="95" t="str">
        <f>IF(ISERROR(VLOOKUP(D3,Tabelle1!$B$10:$F$455,4,FALSE)),"",VLOOKUP(D3,Tabelle1!$B$10:$F$455,4,FALSE))</f>
        <v/>
      </c>
      <c r="I29" s="96" t="str">
        <f>IF(L29&lt;&gt;"",L29,IF(M29&lt;&gt;"",M29,IF(N29&lt;&gt;"",N29,IF(O29&lt;&gt;"",O29,IF(P29&lt;&gt;"",P29,IF(Q29&lt;&gt;"",Q29,IF(R29&lt;&gt;"",R29,IF(S29&lt;&gt;"",S29,""))))))))</f>
        <v/>
      </c>
      <c r="K29" s="105">
        <f>IF(G29="",0,ABS(H29-G29))</f>
        <v>0</v>
      </c>
      <c r="L29" s="103" t="str">
        <f>IF($G$29="","",IF(AND($G$29&gt;=2.5,$H$29&lt;=60,$H$29&gt;=5,$K$29&gt;3),ROUND($G$29/500,2)*500,""))</f>
        <v/>
      </c>
      <c r="M29" s="103" t="str">
        <f>IF($G$29="","",IF(AND($G$29&gt;=2.5,$H$29&lt;=60,$H$29&gt;=5,$K$29&lt;=3),$H$29,""))</f>
        <v/>
      </c>
      <c r="N29" s="103" t="str">
        <f>IF($G$29="","",IF(AND($G$29&gt;=2.5,$H$29&gt;60,$K$29&gt;6),ROUND($G$29/500,2)*500,""))</f>
        <v/>
      </c>
      <c r="O29" s="103" t="str">
        <f>IF($G$29="","",IF(AND($G$29&gt;=2.5,$H$29&gt;60,$K$29&lt;=6),$H$29,""))</f>
        <v/>
      </c>
      <c r="P29" s="103" t="str">
        <f>IF($G$29="","",IF(AND($G$29&lt;2.5,$K$29&gt;3),$G$29,""))</f>
        <v/>
      </c>
      <c r="Q29" s="103" t="str">
        <f>IF($G$29="","",IF(AND($G$29&lt;2.5,$H$29&gt;=2.5,$K$29&lt;=3),$H$29,""))</f>
        <v/>
      </c>
      <c r="R29" s="103" t="str">
        <f>IF($G$29="","",IF(AND($G$29&lt;2.5,$H$29&lt;2.5),$G$29,""))</f>
        <v/>
      </c>
      <c r="S29" s="103" t="str">
        <f>IF($G$29="","",IF(AND($G$29&gt;=2.5,$H$29&lt;=2.5),ROUND($G$29/500,2)*500,""))</f>
        <v/>
      </c>
    </row>
    <row r="30" spans="1:19" ht="6" customHeight="1" x14ac:dyDescent="0.25">
      <c r="A30" s="28"/>
      <c r="B30" s="8"/>
      <c r="C30" s="9"/>
      <c r="D30" s="9"/>
      <c r="E30" s="38"/>
      <c r="F30" s="38"/>
      <c r="G30" s="38"/>
      <c r="H30" s="75"/>
      <c r="I30" s="70"/>
    </row>
    <row r="31" spans="1:19" ht="15" hidden="1" x14ac:dyDescent="0.25">
      <c r="A31" s="28" t="s">
        <v>49</v>
      </c>
      <c r="B31" s="8"/>
      <c r="C31" s="9"/>
      <c r="D31" s="9"/>
      <c r="E31" s="48"/>
      <c r="F31" s="48"/>
      <c r="G31" s="81" t="str">
        <f>IFERROR(IF(G29&lt;2.5,G29,ROUND(G29/500,2)*500),"")</f>
        <v/>
      </c>
      <c r="H31" s="71"/>
      <c r="I31" s="70"/>
      <c r="K31" s="85"/>
    </row>
    <row r="32" spans="1:19" s="33" customFormat="1" ht="2.25" customHeight="1" x14ac:dyDescent="0.2">
      <c r="A32" s="91"/>
      <c r="B32" s="34"/>
      <c r="C32" s="34"/>
      <c r="D32" s="34"/>
      <c r="E32" s="34"/>
      <c r="F32" s="34"/>
      <c r="G32" s="34"/>
      <c r="H32" s="35"/>
      <c r="I32" s="78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s="33" customFormat="1" ht="6" customHeight="1" x14ac:dyDescent="0.2">
      <c r="A33" s="91"/>
      <c r="B33" s="34"/>
      <c r="C33" s="34"/>
      <c r="D33" s="34"/>
      <c r="E33" s="34"/>
      <c r="F33" s="34"/>
      <c r="G33" s="34"/>
      <c r="H33" s="35"/>
      <c r="I33" s="78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5.75" x14ac:dyDescent="0.25">
      <c r="A34" s="27" t="s">
        <v>54</v>
      </c>
      <c r="B34" s="1"/>
      <c r="C34" s="1"/>
      <c r="D34" s="6"/>
      <c r="E34" s="7"/>
      <c r="F34" s="7"/>
      <c r="G34" s="7"/>
      <c r="H34" s="75"/>
      <c r="I34" s="70"/>
    </row>
    <row r="35" spans="1:19" ht="9.75" customHeight="1" x14ac:dyDescent="0.25">
      <c r="A35" s="21"/>
      <c r="B35" s="9"/>
      <c r="C35" s="2"/>
      <c r="D35" s="8"/>
      <c r="E35" s="9"/>
      <c r="F35" s="9"/>
      <c r="G35" s="9"/>
      <c r="H35" s="75"/>
      <c r="I35" s="70"/>
    </row>
    <row r="36" spans="1:19" ht="15.75" x14ac:dyDescent="0.25">
      <c r="A36" s="41" t="s">
        <v>71</v>
      </c>
      <c r="B36" s="9"/>
      <c r="C36" s="2"/>
      <c r="D36" s="8"/>
      <c r="E36" s="22"/>
      <c r="F36" s="9"/>
      <c r="G36" s="9"/>
      <c r="H36" s="75"/>
      <c r="I36" s="70"/>
    </row>
    <row r="37" spans="1:19" ht="15.75" x14ac:dyDescent="0.25">
      <c r="A37" s="21" t="s">
        <v>22</v>
      </c>
      <c r="B37" s="9"/>
      <c r="C37" s="2"/>
      <c r="D37" s="8"/>
      <c r="E37" s="9"/>
      <c r="F37" s="9"/>
      <c r="G37" s="126"/>
      <c r="H37" s="75"/>
      <c r="I37" s="70"/>
    </row>
    <row r="38" spans="1:19" ht="15" x14ac:dyDescent="0.25">
      <c r="A38" s="21" t="s">
        <v>23</v>
      </c>
      <c r="B38" s="9"/>
      <c r="C38" s="112" t="str">
        <f>IF(AND(G37="x",G38="x"),"Seulement marquer une croix!","")</f>
        <v/>
      </c>
      <c r="D38" s="8"/>
      <c r="E38" s="9"/>
      <c r="F38" s="9"/>
      <c r="G38" s="126"/>
      <c r="H38" s="75"/>
      <c r="I38" s="70"/>
    </row>
    <row r="39" spans="1:19" s="32" customFormat="1" ht="1.5" customHeight="1" x14ac:dyDescent="0.2">
      <c r="A39" s="21"/>
      <c r="B39" s="33"/>
      <c r="C39" s="33"/>
      <c r="D39" s="33"/>
      <c r="E39" s="33"/>
      <c r="F39" s="33"/>
      <c r="G39" s="68" t="str">
        <f>IF(ISTEXT(I29),"",I29*0.6)</f>
        <v/>
      </c>
      <c r="H39" s="35"/>
      <c r="I39" s="78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" customHeight="1" thickBot="1" x14ac:dyDescent="0.3">
      <c r="A40" s="21"/>
      <c r="B40" s="9"/>
      <c r="C40" s="2"/>
      <c r="D40" s="113"/>
      <c r="E40" s="9"/>
      <c r="F40" s="9"/>
      <c r="G40" s="68" t="str">
        <f>IF(G37="x",(G39+3.5),IF(G38="x",(G39+7),G39))</f>
        <v/>
      </c>
      <c r="H40" s="75"/>
      <c r="I40" s="70"/>
    </row>
    <row r="41" spans="1:19" s="25" customFormat="1" ht="15.75" thickBot="1" x14ac:dyDescent="0.3">
      <c r="A41" s="11" t="s">
        <v>27</v>
      </c>
      <c r="B41" s="14"/>
      <c r="C41" s="4"/>
      <c r="D41" s="3"/>
      <c r="E41" s="43"/>
      <c r="F41" s="43"/>
      <c r="G41" s="120" t="str">
        <f>IFERROR(G40,"")</f>
        <v/>
      </c>
      <c r="H41" s="24"/>
      <c r="I41" s="96" t="str">
        <f>$G$41</f>
        <v/>
      </c>
    </row>
    <row r="42" spans="1:19" s="33" customFormat="1" ht="6" customHeight="1" x14ac:dyDescent="0.2">
      <c r="A42" s="91"/>
      <c r="B42" s="34"/>
      <c r="C42" s="34"/>
      <c r="D42" s="34"/>
      <c r="E42" s="34"/>
      <c r="F42" s="34"/>
      <c r="G42" s="34"/>
      <c r="H42" s="35"/>
      <c r="I42" s="78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5" x14ac:dyDescent="0.25">
      <c r="A43" s="27" t="s">
        <v>28</v>
      </c>
      <c r="B43" s="114"/>
      <c r="C43" s="71"/>
      <c r="D43" s="9"/>
      <c r="E43" s="7"/>
      <c r="F43" s="7"/>
      <c r="G43" s="115" t="s">
        <v>791</v>
      </c>
      <c r="H43" s="75"/>
      <c r="I43" s="70"/>
    </row>
    <row r="44" spans="1:19" ht="6" customHeight="1" x14ac:dyDescent="0.25">
      <c r="A44" s="44"/>
      <c r="B44" s="2"/>
      <c r="C44" s="2"/>
      <c r="D44" s="8"/>
      <c r="E44" s="9"/>
      <c r="F44" s="9"/>
      <c r="G44" s="9"/>
      <c r="H44" s="75"/>
      <c r="I44" s="70"/>
    </row>
    <row r="45" spans="1:19" ht="15.75" x14ac:dyDescent="0.25">
      <c r="A45" s="21" t="s">
        <v>42</v>
      </c>
      <c r="B45" s="2"/>
      <c r="C45" s="2"/>
      <c r="D45" s="8"/>
      <c r="E45" s="9"/>
      <c r="F45" s="9"/>
      <c r="G45" s="9"/>
      <c r="H45" s="75"/>
      <c r="I45" s="70"/>
    </row>
    <row r="46" spans="1:19" ht="16.5" x14ac:dyDescent="0.2">
      <c r="A46" s="45" t="s">
        <v>503</v>
      </c>
      <c r="B46" s="16"/>
      <c r="C46" s="12"/>
      <c r="D46" s="13"/>
      <c r="E46" s="15" t="s">
        <v>24</v>
      </c>
      <c r="F46" s="9"/>
      <c r="G46" s="9"/>
      <c r="H46" s="75"/>
      <c r="I46" s="70"/>
    </row>
    <row r="47" spans="1:19" s="32" customFormat="1" ht="6" customHeight="1" x14ac:dyDescent="0.2">
      <c r="A47" s="35"/>
      <c r="B47" s="33"/>
      <c r="C47" s="33"/>
      <c r="D47" s="33"/>
      <c r="E47" s="33"/>
      <c r="F47" s="33"/>
      <c r="G47" s="33"/>
      <c r="H47" s="35"/>
      <c r="I47" s="78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21" t="s">
        <v>25</v>
      </c>
      <c r="B48" s="9"/>
      <c r="C48" s="9"/>
      <c r="E48" s="9">
        <v>38</v>
      </c>
      <c r="F48" s="9" t="s">
        <v>18</v>
      </c>
      <c r="G48" s="67"/>
      <c r="H48" s="75"/>
      <c r="I48" s="70"/>
    </row>
    <row r="49" spans="1:19" x14ac:dyDescent="0.2">
      <c r="A49" s="21" t="s">
        <v>798</v>
      </c>
      <c r="B49" s="9"/>
      <c r="C49" s="9"/>
      <c r="E49" s="9">
        <v>39</v>
      </c>
      <c r="F49" s="9" t="s">
        <v>18</v>
      </c>
      <c r="G49" s="67"/>
      <c r="H49" s="75"/>
      <c r="I49" s="70"/>
    </row>
    <row r="50" spans="1:19" s="32" customFormat="1" ht="6" customHeight="1" x14ac:dyDescent="0.2">
      <c r="A50" s="35"/>
      <c r="B50" s="33"/>
      <c r="C50" s="33"/>
      <c r="D50" s="33"/>
      <c r="E50" s="33"/>
      <c r="F50" s="33"/>
      <c r="G50" s="69"/>
      <c r="H50" s="35"/>
      <c r="I50" s="78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ht="15" x14ac:dyDescent="0.25">
      <c r="A51" s="21" t="s">
        <v>43</v>
      </c>
      <c r="B51" s="9"/>
      <c r="C51" s="9"/>
      <c r="D51" s="8"/>
      <c r="E51" s="9"/>
      <c r="F51" s="9"/>
      <c r="G51" s="123">
        <f>G48*E48/39 + G49*E49/39</f>
        <v>0</v>
      </c>
      <c r="H51" s="75"/>
      <c r="I51" s="70"/>
    </row>
    <row r="52" spans="1:19" s="32" customFormat="1" ht="6" customHeight="1" x14ac:dyDescent="0.2">
      <c r="A52" s="35"/>
      <c r="B52" s="33"/>
      <c r="C52" s="33"/>
      <c r="D52" s="33"/>
      <c r="E52" s="33"/>
      <c r="F52" s="33"/>
      <c r="G52" s="69"/>
      <c r="H52" s="35"/>
      <c r="I52" s="78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">
      <c r="A53" s="21" t="s">
        <v>48</v>
      </c>
      <c r="B53" s="9"/>
      <c r="C53" s="9"/>
      <c r="D53" s="9"/>
      <c r="E53" s="9"/>
      <c r="F53" s="116">
        <f>ROUND(G51*0.106+G53*0.194,3)</f>
        <v>0</v>
      </c>
      <c r="G53" s="67"/>
      <c r="H53" s="75"/>
      <c r="I53" s="70"/>
    </row>
    <row r="54" spans="1:19" ht="15" thickBot="1" x14ac:dyDescent="0.25">
      <c r="A54" s="21" t="s">
        <v>62</v>
      </c>
      <c r="B54" s="9"/>
      <c r="C54" s="9"/>
      <c r="D54" s="9"/>
      <c r="E54" s="9"/>
      <c r="F54" s="9"/>
      <c r="G54" s="9"/>
      <c r="H54" s="75"/>
      <c r="I54" s="70"/>
      <c r="K54" s="103" t="s">
        <v>482</v>
      </c>
      <c r="L54" s="103" t="s">
        <v>488</v>
      </c>
      <c r="M54" s="103" t="s">
        <v>489</v>
      </c>
      <c r="N54" s="103" t="s">
        <v>490</v>
      </c>
      <c r="O54" s="103" t="s">
        <v>491</v>
      </c>
      <c r="P54" s="103" t="s">
        <v>492</v>
      </c>
      <c r="Q54" s="103" t="s">
        <v>493</v>
      </c>
      <c r="R54" s="103" t="s">
        <v>494</v>
      </c>
      <c r="S54" s="103" t="s">
        <v>495</v>
      </c>
    </row>
    <row r="55" spans="1:19" s="32" customFormat="1" ht="6" hidden="1" customHeight="1" thickBot="1" x14ac:dyDescent="0.25">
      <c r="A55" s="35"/>
      <c r="B55" s="33"/>
      <c r="C55" s="33"/>
      <c r="D55" s="33"/>
      <c r="E55" s="33"/>
      <c r="F55" s="33"/>
      <c r="G55" s="69"/>
      <c r="H55" s="35"/>
      <c r="I55" s="78"/>
      <c r="J55" s="20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1:19" ht="15.75" thickBot="1" x14ac:dyDescent="0.3">
      <c r="A56" s="28" t="s">
        <v>51</v>
      </c>
      <c r="B56" s="8"/>
      <c r="C56" s="5"/>
      <c r="D56" s="9"/>
      <c r="E56" s="42"/>
      <c r="F56" s="42"/>
      <c r="G56" s="125" t="str">
        <f>IF(F53&lt;&gt;0,F53,"")</f>
        <v/>
      </c>
      <c r="H56" s="95" t="str">
        <f>IF(ISERROR(VLOOKUP(D3,Tabelle1!$B$10:$F$455,5,FALSE)),"",VLOOKUP(D3,Tabelle1!$B$10:$F$455,5,FALSE))</f>
        <v/>
      </c>
      <c r="I56" s="96" t="str">
        <f>IF(L56&lt;&gt;"",L56,IF(M56&lt;&gt;"",M56,IF(N56&lt;&gt;"",N56,IF(O56&lt;&gt;"",O56,IF(P56&lt;&gt;"",P56,IF(Q56&lt;&gt;"",Q56,IF(R56&lt;&gt;"",R56,IF(S56&lt;&gt;"",S56,""))))))))</f>
        <v/>
      </c>
      <c r="K56" s="105">
        <f>IF(G56="",0,ABS(H56-G56))</f>
        <v>0</v>
      </c>
      <c r="L56" s="103" t="str">
        <f>IF($G$56="","",IF(AND($G$56&gt;=2.5,$H$56&lt;=60,$H$56&gt;=5,$K$56&gt;3),ROUND($G$56/500,2)*500,""))</f>
        <v/>
      </c>
      <c r="M56" s="103" t="str">
        <f>IF($G$56="","",IF(AND($G$56&gt;=2.5,$H$56&lt;=60,$H$56&gt;=5,$K$56&lt;=3),$H$56,""))</f>
        <v/>
      </c>
      <c r="N56" s="103" t="str">
        <f>IF($G$56="","",IF(AND($G$56&gt;=2.5,$H$56&gt;60,$K$56&gt;6),ROUND($G$56/500,2)*500,""))</f>
        <v/>
      </c>
      <c r="O56" s="103" t="str">
        <f>IF($G$56="","",IF(AND($G$56&gt;=2.5,$H$56&gt;60,$K$56&lt;=6),$H$56,""))</f>
        <v/>
      </c>
      <c r="P56" s="103" t="str">
        <f>IF($G$56="","",IF(AND($G$56&lt;2.5,$K$56&gt;3),$G$56,""))</f>
        <v/>
      </c>
      <c r="Q56" s="103" t="str">
        <f>IF($G$56="","",IF($G$56="","",IF(AND($G$56&lt;2.5,$H$56&gt;=2.5,$K$56&lt;=3),$H$56,"")))</f>
        <v/>
      </c>
      <c r="R56" s="103" t="str">
        <f>IF($G$56="","",IF(AND($G$56&lt;2.5,$H$56&lt;2.5),$G$56,""))</f>
        <v/>
      </c>
      <c r="S56" s="103" t="str">
        <f>IF($G$56="","",IF(AND($G$56&gt;=2.5,$H$56&lt;=2.5),ROUND($G$56/500,2)*500,""))</f>
        <v/>
      </c>
    </row>
    <row r="57" spans="1:19" ht="15" x14ac:dyDescent="0.25">
      <c r="A57" s="41"/>
      <c r="B57" s="8"/>
      <c r="C57" s="5"/>
      <c r="D57" s="9"/>
      <c r="E57" s="40"/>
      <c r="F57" s="40"/>
      <c r="G57" s="40"/>
      <c r="H57" s="75"/>
      <c r="I57" s="70"/>
    </row>
    <row r="58" spans="1:19" ht="15" x14ac:dyDescent="0.25">
      <c r="A58" s="28" t="s">
        <v>50</v>
      </c>
      <c r="B58" s="8"/>
      <c r="C58" s="5"/>
      <c r="D58" s="9"/>
      <c r="E58" s="40"/>
      <c r="F58" s="40"/>
      <c r="G58" s="82" t="str">
        <f>IFERROR(IF(G56&lt;2.5,G56,ROUND(G56/500,2)*500),"")</f>
        <v/>
      </c>
      <c r="H58" s="71"/>
      <c r="I58" s="78"/>
    </row>
    <row r="59" spans="1:19" s="33" customFormat="1" ht="12.75" x14ac:dyDescent="0.2">
      <c r="A59" s="91"/>
      <c r="B59" s="34"/>
      <c r="C59" s="34"/>
      <c r="D59" s="34"/>
      <c r="E59" s="34"/>
      <c r="F59" s="34"/>
      <c r="G59" s="34"/>
      <c r="H59" s="35"/>
      <c r="I59" s="78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33" customFormat="1" ht="5.25" customHeight="1" x14ac:dyDescent="0.2">
      <c r="A60" s="91"/>
      <c r="B60" s="34"/>
      <c r="C60" s="34"/>
      <c r="D60" s="34"/>
      <c r="E60" s="34"/>
      <c r="F60" s="34"/>
      <c r="G60" s="34"/>
      <c r="H60" s="35"/>
      <c r="I60" s="78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ht="15.75" x14ac:dyDescent="0.25">
      <c r="A61" s="27" t="s">
        <v>796</v>
      </c>
      <c r="B61" s="114"/>
      <c r="C61" s="1"/>
      <c r="D61" s="6"/>
      <c r="E61" s="7"/>
      <c r="F61" s="7"/>
      <c r="G61" s="7"/>
      <c r="H61" s="75"/>
      <c r="I61" s="70"/>
    </row>
    <row r="62" spans="1:19" ht="12" customHeight="1" x14ac:dyDescent="0.25">
      <c r="A62" s="50" t="s">
        <v>792</v>
      </c>
      <c r="B62" s="2"/>
      <c r="C62" s="2"/>
      <c r="D62" s="8"/>
      <c r="E62" s="9"/>
      <c r="F62" s="9"/>
      <c r="G62" s="9"/>
      <c r="H62" s="75"/>
      <c r="I62" s="70"/>
    </row>
    <row r="63" spans="1:19" x14ac:dyDescent="0.2">
      <c r="A63" s="157" t="s">
        <v>846</v>
      </c>
      <c r="B63" s="9"/>
      <c r="C63" s="71"/>
      <c r="D63" s="9"/>
      <c r="E63" s="46"/>
      <c r="F63" s="47"/>
      <c r="G63" s="67"/>
      <c r="H63" s="75"/>
      <c r="I63" s="70"/>
      <c r="J63" s="17">
        <f>IF(ISBLANK(G63),0,G63)</f>
        <v>0</v>
      </c>
    </row>
    <row r="64" spans="1:19" ht="15" thickBot="1" x14ac:dyDescent="0.25">
      <c r="A64" s="157" t="s">
        <v>851</v>
      </c>
      <c r="B64" s="9"/>
      <c r="C64" s="71"/>
      <c r="D64" s="9"/>
      <c r="E64" s="46"/>
      <c r="F64" s="47"/>
      <c r="G64" s="67"/>
      <c r="H64" s="75"/>
      <c r="I64" s="70"/>
      <c r="J64" s="17">
        <f>IF(ISBLANK(G64),0,G64)</f>
        <v>0</v>
      </c>
    </row>
    <row r="65" spans="1:19" ht="15.75" thickBot="1" x14ac:dyDescent="0.3">
      <c r="A65" s="166" t="s">
        <v>794</v>
      </c>
      <c r="B65" s="8"/>
      <c r="C65" s="5"/>
      <c r="D65" s="9"/>
      <c r="E65" s="40"/>
      <c r="F65" s="40"/>
      <c r="G65" s="124" t="str">
        <f>IF(AND(G63="",G64=""),"",(G63+G64)*1)</f>
        <v/>
      </c>
      <c r="H65" s="71"/>
      <c r="I65" s="96" t="str">
        <f>G65</f>
        <v/>
      </c>
    </row>
    <row r="66" spans="1:19" s="33" customFormat="1" ht="11.25" customHeight="1" x14ac:dyDescent="0.2">
      <c r="A66" s="91"/>
      <c r="B66" s="34"/>
      <c r="C66" s="34"/>
      <c r="D66" s="34"/>
      <c r="E66" s="34"/>
      <c r="F66" s="34"/>
      <c r="G66" s="34"/>
      <c r="H66" s="35"/>
      <c r="I66" s="78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33" customFormat="1" ht="4.5" customHeight="1" x14ac:dyDescent="0.2">
      <c r="A67" s="91"/>
      <c r="B67" s="34"/>
      <c r="C67" s="34"/>
      <c r="D67" s="34"/>
      <c r="E67" s="34"/>
      <c r="F67" s="34"/>
      <c r="G67" s="34"/>
      <c r="H67" s="35"/>
      <c r="I67" s="78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ht="15" customHeight="1" x14ac:dyDescent="0.25">
      <c r="A68" s="27" t="s">
        <v>63</v>
      </c>
      <c r="B68" s="114"/>
      <c r="C68" s="1"/>
      <c r="D68" s="6"/>
      <c r="E68" s="7"/>
      <c r="F68" s="7"/>
      <c r="G68" s="7"/>
      <c r="H68" s="75"/>
      <c r="I68" s="70"/>
    </row>
    <row r="69" spans="1:19" ht="12" customHeight="1" x14ac:dyDescent="0.25">
      <c r="A69" s="50" t="s">
        <v>793</v>
      </c>
      <c r="B69" s="2"/>
      <c r="C69" s="2"/>
      <c r="D69" s="8"/>
      <c r="E69" s="9"/>
      <c r="F69" s="9"/>
      <c r="G69" s="9"/>
      <c r="H69" s="75"/>
      <c r="I69" s="70"/>
    </row>
    <row r="70" spans="1:19" x14ac:dyDescent="0.2">
      <c r="A70" s="21" t="s">
        <v>64</v>
      </c>
      <c r="B70" s="9"/>
      <c r="C70" s="71"/>
      <c r="D70" s="9"/>
      <c r="E70" s="46"/>
      <c r="F70" s="47"/>
      <c r="G70" s="67"/>
      <c r="H70" s="75"/>
      <c r="I70" s="70"/>
      <c r="J70" s="17">
        <f>IF(ISBLANK(G70),0,G70)</f>
        <v>0</v>
      </c>
    </row>
    <row r="71" spans="1:19" x14ac:dyDescent="0.2">
      <c r="A71" s="21" t="s">
        <v>504</v>
      </c>
      <c r="B71" s="9"/>
      <c r="C71" s="71"/>
      <c r="D71" s="9"/>
      <c r="E71" s="46"/>
      <c r="F71" s="47"/>
      <c r="G71" s="67"/>
      <c r="H71" s="75"/>
      <c r="I71" s="70"/>
      <c r="J71" s="17">
        <f>IF(ISBLANK(G71),0,G71)</f>
        <v>0</v>
      </c>
    </row>
    <row r="72" spans="1:19" ht="12" customHeight="1" thickBot="1" x14ac:dyDescent="0.3">
      <c r="A72" s="41"/>
      <c r="B72" s="8"/>
      <c r="C72" s="5"/>
      <c r="D72" s="49" t="str">
        <f>IF(AND(J71&gt;=1,J70=0),"Anz. Mentorate erfassen","")</f>
        <v/>
      </c>
      <c r="E72" s="40"/>
      <c r="F72" s="40"/>
      <c r="G72" s="40"/>
      <c r="H72" s="75"/>
      <c r="I72" s="70"/>
    </row>
    <row r="73" spans="1:19" ht="15.75" thickBot="1" x14ac:dyDescent="0.3">
      <c r="A73" s="28" t="s">
        <v>505</v>
      </c>
      <c r="B73" s="8"/>
      <c r="C73" s="5"/>
      <c r="D73" s="9"/>
      <c r="E73" s="40"/>
      <c r="F73" s="40"/>
      <c r="G73" s="124" t="str">
        <f>IF(G70="","",(G70+G71)*3)</f>
        <v/>
      </c>
      <c r="H73" s="71"/>
      <c r="I73" s="96" t="str">
        <f>G73</f>
        <v/>
      </c>
    </row>
    <row r="74" spans="1:19" s="33" customFormat="1" ht="3" customHeight="1" x14ac:dyDescent="0.2">
      <c r="A74" s="91"/>
      <c r="B74" s="34"/>
      <c r="C74" s="34"/>
      <c r="D74" s="34"/>
      <c r="E74" s="34"/>
      <c r="F74" s="34"/>
      <c r="G74" s="34"/>
      <c r="H74" s="91"/>
      <c r="I74" s="117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ht="15" x14ac:dyDescent="0.25">
      <c r="A75" s="30" t="s">
        <v>66</v>
      </c>
      <c r="B75" s="6"/>
      <c r="C75" s="73"/>
      <c r="D75" s="7"/>
      <c r="E75" s="74"/>
      <c r="F75" s="74"/>
      <c r="G75" s="74"/>
      <c r="H75" s="80"/>
      <c r="I75" s="80"/>
    </row>
    <row r="76" spans="1:19" ht="15" x14ac:dyDescent="0.25">
      <c r="A76" s="30" t="s">
        <v>800</v>
      </c>
      <c r="B76" s="8"/>
      <c r="C76" s="5"/>
      <c r="D76" s="9"/>
      <c r="E76" s="31"/>
      <c r="F76" s="31"/>
      <c r="G76" s="31"/>
      <c r="H76" s="71"/>
      <c r="I76" s="71"/>
    </row>
    <row r="77" spans="1:19" ht="15" x14ac:dyDescent="0.25">
      <c r="A77" s="30" t="s">
        <v>65</v>
      </c>
      <c r="B77" s="8"/>
      <c r="C77" s="5"/>
      <c r="D77" s="9"/>
      <c r="E77" s="31"/>
      <c r="F77" s="31"/>
      <c r="G77" s="31"/>
      <c r="H77" s="71"/>
      <c r="I77" s="71"/>
    </row>
    <row r="78" spans="1:19" ht="15" x14ac:dyDescent="0.25">
      <c r="A78" s="30" t="s">
        <v>506</v>
      </c>
      <c r="B78" s="8"/>
      <c r="C78" s="5"/>
      <c r="D78" s="9"/>
      <c r="E78" s="31"/>
      <c r="F78" s="31"/>
      <c r="G78" s="31"/>
      <c r="H78" s="71"/>
      <c r="I78" s="71"/>
    </row>
    <row r="79" spans="1:19" ht="6.75" customHeight="1" x14ac:dyDescent="0.25">
      <c r="A79" s="30"/>
      <c r="B79" s="8"/>
      <c r="C79" s="5"/>
      <c r="D79" s="9"/>
      <c r="E79" s="31"/>
      <c r="F79" s="31"/>
      <c r="G79" s="31"/>
      <c r="H79" s="71"/>
      <c r="I79" s="71"/>
    </row>
    <row r="80" spans="1:19" ht="15.75" x14ac:dyDescent="0.25">
      <c r="A80" s="18" t="s">
        <v>26</v>
      </c>
      <c r="B80" s="2"/>
      <c r="C80" s="2"/>
      <c r="D80" s="8"/>
      <c r="E80" s="9"/>
      <c r="F80" s="9"/>
      <c r="G80" s="9"/>
      <c r="H80" s="71"/>
      <c r="I80" s="71"/>
    </row>
    <row r="81" spans="1:9" ht="9.9499999999999993" customHeight="1" x14ac:dyDescent="0.25">
      <c r="A81" s="8"/>
      <c r="B81" s="2"/>
      <c r="C81" s="2"/>
      <c r="D81" s="8"/>
      <c r="E81" s="9"/>
      <c r="F81" s="9"/>
      <c r="G81" s="9"/>
      <c r="H81" s="71"/>
      <c r="I81" s="71"/>
    </row>
    <row r="82" spans="1:9" x14ac:dyDescent="0.2">
      <c r="A82" s="20" t="s">
        <v>29</v>
      </c>
      <c r="B82" s="20" t="s">
        <v>30</v>
      </c>
      <c r="D82" s="17"/>
      <c r="H82" s="71"/>
      <c r="I82" s="71"/>
    </row>
    <row r="83" spans="1:9" s="19" customFormat="1" ht="12" customHeight="1" x14ac:dyDescent="0.2">
      <c r="A83" s="17"/>
      <c r="B83" s="17"/>
      <c r="D83" s="17"/>
      <c r="H83" s="71"/>
      <c r="I83" s="71"/>
    </row>
    <row r="84" spans="1:9" s="19" customFormat="1" x14ac:dyDescent="0.2">
      <c r="A84" s="20" t="s">
        <v>29</v>
      </c>
      <c r="B84" s="20" t="s">
        <v>68</v>
      </c>
      <c r="C84" s="17"/>
      <c r="D84" s="17"/>
      <c r="H84" s="71"/>
      <c r="I84" s="71"/>
    </row>
    <row r="85" spans="1:9" s="19" customFormat="1" ht="12" customHeight="1" x14ac:dyDescent="0.2">
      <c r="A85" s="17"/>
      <c r="B85" s="17"/>
      <c r="D85" s="17"/>
      <c r="H85" s="71"/>
      <c r="I85" s="71"/>
    </row>
    <row r="86" spans="1:9" s="19" customFormat="1" x14ac:dyDescent="0.2">
      <c r="A86" s="20" t="s">
        <v>29</v>
      </c>
      <c r="B86" s="20" t="s">
        <v>31</v>
      </c>
      <c r="C86" s="17"/>
      <c r="D86" s="17"/>
      <c r="H86" s="71"/>
      <c r="I86" s="71"/>
    </row>
    <row r="87" spans="1:9" ht="7.5" customHeight="1" x14ac:dyDescent="0.2">
      <c r="H87" s="71"/>
      <c r="I87" s="71"/>
    </row>
  </sheetData>
  <sheetProtection algorithmName="SHA-512" hashValue="Ir4uJXeE4thnge3QZkkogPkuRitcE/kjKrEK3p4ozgPdNog3lCfGHBiyr+0IbyDwwup67SQSiCB4HCFZcm5EzQ==" saltValue="1EE1Ne8SwjPtHGdJkvh+oA==" spinCount="100000" sheet="1" objects="1" scenarios="1" selectLockedCells="1"/>
  <mergeCells count="9">
    <mergeCell ref="I3:I10"/>
    <mergeCell ref="H7:H10"/>
    <mergeCell ref="F28:G28"/>
    <mergeCell ref="B3:C3"/>
    <mergeCell ref="E3:G3"/>
    <mergeCell ref="B4:C4"/>
    <mergeCell ref="D4:G4"/>
    <mergeCell ref="B5:C5"/>
    <mergeCell ref="D5:G5"/>
  </mergeCells>
  <conditionalFormatting sqref="D4:G4">
    <cfRule type="cellIs" dxfId="0" priority="1" stopIfTrue="1" operator="equal">
      <formula>"SOE-Key ungültig"</formula>
    </cfRule>
  </conditionalFormatting>
  <pageMargins left="0.43307086614173229" right="0.15748031496062992" top="0.35433070866141736" bottom="0.19685039370078741" header="0.35433070866141736" footer="0.27559055118110237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455"/>
  <sheetViews>
    <sheetView workbookViewId="0">
      <selection activeCell="G22" sqref="G22"/>
    </sheetView>
  </sheetViews>
  <sheetFormatPr baseColWidth="10" defaultColWidth="12.5703125" defaultRowHeight="12.75" x14ac:dyDescent="0.2"/>
  <cols>
    <col min="1" max="1" width="6" style="66" customWidth="1"/>
    <col min="2" max="2" width="12.5703125" style="66" customWidth="1"/>
    <col min="3" max="3" width="73.140625" style="66" bestFit="1" customWidth="1"/>
    <col min="4" max="4" width="73.140625" style="66" customWidth="1"/>
    <col min="5" max="5" width="23.42578125" style="66" customWidth="1"/>
    <col min="6" max="6" width="25.85546875" style="66" bestFit="1" customWidth="1"/>
    <col min="7" max="16384" width="12.5703125" style="66"/>
  </cols>
  <sheetData>
    <row r="1" spans="1:6" s="52" customFormat="1" ht="15.75" x14ac:dyDescent="0.25">
      <c r="A1" s="51" t="s">
        <v>72</v>
      </c>
      <c r="F1" s="53"/>
    </row>
    <row r="2" spans="1:6" s="52" customFormat="1" ht="15.75" x14ac:dyDescent="0.25">
      <c r="A2" s="51" t="s">
        <v>73</v>
      </c>
    </row>
    <row r="3" spans="1:6" s="52" customFormat="1" ht="15.75" x14ac:dyDescent="0.25">
      <c r="A3" s="54" t="s">
        <v>779</v>
      </c>
      <c r="B3" s="51"/>
      <c r="F3" s="55" t="s">
        <v>802</v>
      </c>
    </row>
    <row r="4" spans="1:6" s="52" customFormat="1" x14ac:dyDescent="0.2">
      <c r="E4" s="53"/>
    </row>
    <row r="5" spans="1:6" s="52" customFormat="1" ht="16.5" thickBot="1" x14ac:dyDescent="0.3">
      <c r="B5" s="51"/>
      <c r="C5" s="56"/>
      <c r="D5" s="56"/>
      <c r="E5" s="57"/>
    </row>
    <row r="6" spans="1:6" s="52" customFormat="1" ht="16.5" thickBot="1" x14ac:dyDescent="0.3">
      <c r="B6" s="51" t="s">
        <v>74</v>
      </c>
      <c r="C6" s="58" t="s">
        <v>801</v>
      </c>
      <c r="D6" s="83"/>
      <c r="E6" s="99">
        <f>SUBTOTAL(9,E11:E455)</f>
        <v>0</v>
      </c>
      <c r="F6" s="99">
        <f>SUBTOTAL(9,F11:F455)</f>
        <v>0</v>
      </c>
    </row>
    <row r="7" spans="1:6" s="52" customFormat="1" ht="16.5" thickBot="1" x14ac:dyDescent="0.3">
      <c r="B7" s="59"/>
      <c r="C7" s="59"/>
      <c r="D7" s="59"/>
      <c r="E7" s="200" t="s">
        <v>75</v>
      </c>
      <c r="F7" s="201"/>
    </row>
    <row r="8" spans="1:6" s="52" customFormat="1" ht="16.5" thickBot="1" x14ac:dyDescent="0.3">
      <c r="B8" s="59"/>
      <c r="C8" s="59"/>
      <c r="D8" s="59"/>
      <c r="E8" s="200" t="s">
        <v>76</v>
      </c>
      <c r="F8" s="201"/>
    </row>
    <row r="9" spans="1:6" s="52" customFormat="1" ht="15.75" thickBot="1" x14ac:dyDescent="0.3">
      <c r="B9" s="60">
        <f>SUBTOTAL(3,B11:B455)</f>
        <v>445</v>
      </c>
      <c r="C9" s="61"/>
      <c r="D9" s="61"/>
      <c r="E9" s="100">
        <v>44774</v>
      </c>
      <c r="F9" s="101">
        <v>44774</v>
      </c>
    </row>
    <row r="10" spans="1:6" s="65" customFormat="1" ht="30.75" thickBot="1" x14ac:dyDescent="0.25">
      <c r="A10" s="62" t="s">
        <v>77</v>
      </c>
      <c r="B10" s="63" t="s">
        <v>78</v>
      </c>
      <c r="C10" s="64" t="s">
        <v>79</v>
      </c>
      <c r="D10" s="84" t="s">
        <v>469</v>
      </c>
      <c r="E10" s="102" t="s">
        <v>80</v>
      </c>
      <c r="F10" s="102" t="s">
        <v>81</v>
      </c>
    </row>
    <row r="11" spans="1:6" s="169" customFormat="1" ht="14.25" x14ac:dyDescent="0.2">
      <c r="A11" s="168">
        <v>12</v>
      </c>
      <c r="B11" s="169">
        <v>190</v>
      </c>
      <c r="C11" s="169" t="s">
        <v>320</v>
      </c>
      <c r="D11" s="169" t="s">
        <v>710</v>
      </c>
    </row>
    <row r="12" spans="1:6" s="169" customFormat="1" ht="14.25" x14ac:dyDescent="0.2">
      <c r="A12" s="168">
        <v>3</v>
      </c>
      <c r="B12" s="169">
        <v>369</v>
      </c>
      <c r="C12" s="169" t="s">
        <v>162</v>
      </c>
      <c r="D12" s="169" t="s">
        <v>655</v>
      </c>
    </row>
    <row r="13" spans="1:6" s="169" customFormat="1" ht="14.25" x14ac:dyDescent="0.2">
      <c r="A13" s="168">
        <v>2</v>
      </c>
      <c r="B13" s="169">
        <v>600</v>
      </c>
      <c r="C13" s="169" t="s">
        <v>138</v>
      </c>
      <c r="D13" s="169" t="s">
        <v>561</v>
      </c>
    </row>
    <row r="14" spans="1:6" s="169" customFormat="1" ht="14.25" x14ac:dyDescent="0.2">
      <c r="A14" s="168">
        <v>5</v>
      </c>
      <c r="B14" s="169">
        <v>300</v>
      </c>
      <c r="C14" s="169" t="s">
        <v>206</v>
      </c>
      <c r="D14" s="169" t="s">
        <v>525</v>
      </c>
    </row>
    <row r="15" spans="1:6" s="169" customFormat="1" ht="14.25" x14ac:dyDescent="0.2">
      <c r="A15" s="168">
        <v>5</v>
      </c>
      <c r="B15" s="169">
        <v>351</v>
      </c>
      <c r="C15" s="169" t="s">
        <v>222</v>
      </c>
      <c r="D15" s="169" t="s">
        <v>525</v>
      </c>
    </row>
    <row r="16" spans="1:6" s="169" customFormat="1" ht="14.25" x14ac:dyDescent="0.2">
      <c r="A16" s="168">
        <v>5</v>
      </c>
      <c r="B16" s="169">
        <v>314</v>
      </c>
      <c r="C16" s="169" t="s">
        <v>214</v>
      </c>
      <c r="D16" s="169" t="s">
        <v>525</v>
      </c>
    </row>
    <row r="17" spans="1:4" s="169" customFormat="1" ht="14.25" x14ac:dyDescent="0.2">
      <c r="A17" s="168">
        <v>5</v>
      </c>
      <c r="B17" s="169">
        <v>305</v>
      </c>
      <c r="C17" s="169" t="s">
        <v>210</v>
      </c>
      <c r="D17" s="169" t="s">
        <v>525</v>
      </c>
    </row>
    <row r="18" spans="1:4" s="169" customFormat="1" ht="14.25" x14ac:dyDescent="0.2">
      <c r="A18" s="168">
        <v>5</v>
      </c>
      <c r="B18" s="169">
        <v>332</v>
      </c>
      <c r="C18" s="169" t="s">
        <v>218</v>
      </c>
      <c r="D18" s="169" t="s">
        <v>525</v>
      </c>
    </row>
    <row r="19" spans="1:4" s="169" customFormat="1" ht="14.25" x14ac:dyDescent="0.2">
      <c r="A19" s="168">
        <v>5</v>
      </c>
      <c r="B19" s="169">
        <v>588</v>
      </c>
      <c r="C19" s="169" t="s">
        <v>228</v>
      </c>
      <c r="D19" s="169" t="s">
        <v>525</v>
      </c>
    </row>
    <row r="20" spans="1:4" s="169" customFormat="1" ht="14.25" x14ac:dyDescent="0.2">
      <c r="A20" s="168">
        <v>5</v>
      </c>
      <c r="B20" s="169">
        <v>586</v>
      </c>
      <c r="C20" s="169" t="s">
        <v>226</v>
      </c>
      <c r="D20" s="169" t="s">
        <v>525</v>
      </c>
    </row>
    <row r="21" spans="1:4" s="169" customFormat="1" ht="14.25" x14ac:dyDescent="0.2">
      <c r="A21" s="168">
        <v>5</v>
      </c>
      <c r="B21" s="169">
        <v>329</v>
      </c>
      <c r="C21" s="169" t="s">
        <v>217</v>
      </c>
      <c r="D21" s="169" t="s">
        <v>525</v>
      </c>
    </row>
    <row r="22" spans="1:4" s="169" customFormat="1" ht="14.25" x14ac:dyDescent="0.2">
      <c r="A22" s="168">
        <v>5</v>
      </c>
      <c r="B22" s="169">
        <v>598</v>
      </c>
      <c r="C22" s="169" t="s">
        <v>229</v>
      </c>
      <c r="D22" s="169" t="s">
        <v>525</v>
      </c>
    </row>
    <row r="23" spans="1:4" s="169" customFormat="1" ht="14.25" x14ac:dyDescent="0.2">
      <c r="A23" s="168">
        <v>5</v>
      </c>
      <c r="B23" s="169">
        <v>301</v>
      </c>
      <c r="C23" s="169" t="s">
        <v>207</v>
      </c>
      <c r="D23" s="169" t="s">
        <v>525</v>
      </c>
    </row>
    <row r="24" spans="1:4" s="169" customFormat="1" ht="14.25" x14ac:dyDescent="0.2">
      <c r="A24" s="168">
        <v>5</v>
      </c>
      <c r="B24" s="169">
        <v>333</v>
      </c>
      <c r="C24" s="169" t="s">
        <v>219</v>
      </c>
      <c r="D24" s="169" t="s">
        <v>525</v>
      </c>
    </row>
    <row r="25" spans="1:4" s="169" customFormat="1" ht="14.25" x14ac:dyDescent="0.2">
      <c r="A25" s="168">
        <v>5</v>
      </c>
      <c r="B25" s="169">
        <v>302</v>
      </c>
      <c r="C25" s="169" t="s">
        <v>208</v>
      </c>
      <c r="D25" s="169" t="s">
        <v>525</v>
      </c>
    </row>
    <row r="26" spans="1:4" s="169" customFormat="1" ht="14.25" x14ac:dyDescent="0.2">
      <c r="A26" s="168">
        <v>5</v>
      </c>
      <c r="B26" s="169">
        <v>315</v>
      </c>
      <c r="C26" s="169" t="s">
        <v>215</v>
      </c>
      <c r="D26" s="169" t="s">
        <v>525</v>
      </c>
    </row>
    <row r="27" spans="1:4" s="169" customFormat="1" ht="14.25" x14ac:dyDescent="0.2">
      <c r="A27" s="168">
        <v>5</v>
      </c>
      <c r="B27" s="169">
        <v>304</v>
      </c>
      <c r="C27" s="169" t="s">
        <v>209</v>
      </c>
      <c r="D27" s="169" t="s">
        <v>525</v>
      </c>
    </row>
    <row r="28" spans="1:4" s="169" customFormat="1" ht="14.25" x14ac:dyDescent="0.2">
      <c r="A28" s="168">
        <v>5</v>
      </c>
      <c r="B28" s="169">
        <v>313</v>
      </c>
      <c r="C28" s="169" t="s">
        <v>213</v>
      </c>
      <c r="D28" s="169" t="s">
        <v>525</v>
      </c>
    </row>
    <row r="29" spans="1:4" s="169" customFormat="1" ht="14.25" x14ac:dyDescent="0.2">
      <c r="A29" s="168">
        <v>5</v>
      </c>
      <c r="B29" s="169">
        <v>306</v>
      </c>
      <c r="C29" s="169" t="s">
        <v>211</v>
      </c>
      <c r="D29" s="169" t="s">
        <v>525</v>
      </c>
    </row>
    <row r="30" spans="1:4" s="169" customFormat="1" ht="14.25" x14ac:dyDescent="0.2">
      <c r="A30" s="168">
        <v>5</v>
      </c>
      <c r="B30" s="169">
        <v>334</v>
      </c>
      <c r="C30" s="169" t="s">
        <v>220</v>
      </c>
      <c r="D30" s="169" t="s">
        <v>525</v>
      </c>
    </row>
    <row r="31" spans="1:4" s="169" customFormat="1" ht="14.25" x14ac:dyDescent="0.2">
      <c r="A31" s="168">
        <v>5</v>
      </c>
      <c r="B31" s="169">
        <v>307</v>
      </c>
      <c r="C31" s="169" t="s">
        <v>212</v>
      </c>
      <c r="D31" s="169" t="s">
        <v>525</v>
      </c>
    </row>
    <row r="32" spans="1:4" s="169" customFormat="1" ht="14.25" x14ac:dyDescent="0.2">
      <c r="A32" s="168">
        <v>5</v>
      </c>
      <c r="B32" s="169">
        <v>587</v>
      </c>
      <c r="C32" s="169" t="s">
        <v>227</v>
      </c>
      <c r="D32" s="169" t="s">
        <v>525</v>
      </c>
    </row>
    <row r="33" spans="1:4" s="169" customFormat="1" ht="14.25" x14ac:dyDescent="0.2">
      <c r="A33" s="168">
        <v>5</v>
      </c>
      <c r="B33" s="169">
        <v>352</v>
      </c>
      <c r="C33" s="169" t="s">
        <v>223</v>
      </c>
      <c r="D33" s="169" t="s">
        <v>525</v>
      </c>
    </row>
    <row r="34" spans="1:4" s="169" customFormat="1" ht="14.25" x14ac:dyDescent="0.2">
      <c r="A34" s="168">
        <v>5</v>
      </c>
      <c r="B34" s="169">
        <v>328</v>
      </c>
      <c r="C34" s="169" t="s">
        <v>216</v>
      </c>
      <c r="D34" s="169" t="s">
        <v>525</v>
      </c>
    </row>
    <row r="35" spans="1:4" s="169" customFormat="1" ht="14.25" x14ac:dyDescent="0.2">
      <c r="A35" s="168">
        <v>5</v>
      </c>
      <c r="B35" s="169">
        <v>338</v>
      </c>
      <c r="C35" s="169" t="s">
        <v>221</v>
      </c>
      <c r="D35" s="169" t="s">
        <v>525</v>
      </c>
    </row>
    <row r="36" spans="1:4" s="169" customFormat="1" ht="14.25" x14ac:dyDescent="0.2">
      <c r="A36" s="168">
        <v>5</v>
      </c>
      <c r="B36" s="169">
        <v>353</v>
      </c>
      <c r="C36" s="169" t="s">
        <v>224</v>
      </c>
      <c r="D36" s="169" t="s">
        <v>525</v>
      </c>
    </row>
    <row r="37" spans="1:4" s="169" customFormat="1" ht="14.25" x14ac:dyDescent="0.2">
      <c r="A37" s="168">
        <v>5</v>
      </c>
      <c r="B37" s="169">
        <v>581</v>
      </c>
      <c r="C37" s="169" t="s">
        <v>225</v>
      </c>
      <c r="D37" s="169" t="s">
        <v>525</v>
      </c>
    </row>
    <row r="38" spans="1:4" s="169" customFormat="1" ht="14.25" x14ac:dyDescent="0.2">
      <c r="A38" s="168">
        <v>14</v>
      </c>
      <c r="B38" s="169">
        <v>210</v>
      </c>
      <c r="C38" s="169" t="s">
        <v>371</v>
      </c>
      <c r="D38" s="169" t="s">
        <v>700</v>
      </c>
    </row>
    <row r="39" spans="1:4" s="169" customFormat="1" ht="14.25" x14ac:dyDescent="0.2">
      <c r="A39" s="168">
        <v>1</v>
      </c>
      <c r="B39" s="169">
        <v>540</v>
      </c>
      <c r="C39" s="169" t="s">
        <v>173</v>
      </c>
      <c r="D39" s="169" t="s">
        <v>518</v>
      </c>
    </row>
    <row r="40" spans="1:4" s="169" customFormat="1" ht="14.25" x14ac:dyDescent="0.2">
      <c r="A40" s="168">
        <v>4</v>
      </c>
      <c r="B40" s="169">
        <v>362</v>
      </c>
      <c r="C40" s="169" t="s">
        <v>161</v>
      </c>
      <c r="D40" s="169" t="s">
        <v>637</v>
      </c>
    </row>
    <row r="41" spans="1:4" s="169" customFormat="1" ht="14.25" x14ac:dyDescent="0.2">
      <c r="A41" s="168">
        <v>3</v>
      </c>
      <c r="B41" s="169">
        <v>395</v>
      </c>
      <c r="C41" s="169" t="s">
        <v>167</v>
      </c>
      <c r="D41" s="169" t="s">
        <v>568</v>
      </c>
    </row>
    <row r="42" spans="1:4" s="169" customFormat="1" ht="14.25" x14ac:dyDescent="0.2">
      <c r="A42" s="168">
        <v>14</v>
      </c>
      <c r="B42" s="169">
        <v>551</v>
      </c>
      <c r="C42" s="169" t="s">
        <v>379</v>
      </c>
      <c r="D42" s="169" t="s">
        <v>535</v>
      </c>
    </row>
    <row r="43" spans="1:4" s="169" customFormat="1" ht="14.25" x14ac:dyDescent="0.2">
      <c r="A43" s="168">
        <v>14</v>
      </c>
      <c r="B43" s="169">
        <v>553</v>
      </c>
      <c r="C43" s="169" t="s">
        <v>803</v>
      </c>
      <c r="D43" s="169" t="s">
        <v>535</v>
      </c>
    </row>
    <row r="44" spans="1:4" s="169" customFormat="1" ht="14.25" x14ac:dyDescent="0.2">
      <c r="A44" s="168">
        <v>14</v>
      </c>
      <c r="B44" s="169">
        <v>547</v>
      </c>
      <c r="C44" s="169" t="s">
        <v>377</v>
      </c>
      <c r="D44" s="169" t="s">
        <v>535</v>
      </c>
    </row>
    <row r="45" spans="1:4" s="169" customFormat="1" ht="14.25" x14ac:dyDescent="0.2">
      <c r="A45" s="168">
        <v>14</v>
      </c>
      <c r="B45" s="169">
        <v>555</v>
      </c>
      <c r="C45" s="169" t="s">
        <v>484</v>
      </c>
      <c r="D45" s="169" t="s">
        <v>535</v>
      </c>
    </row>
    <row r="46" spans="1:4" s="169" customFormat="1" ht="14.25" x14ac:dyDescent="0.2">
      <c r="A46" s="168">
        <v>14</v>
      </c>
      <c r="B46" s="169">
        <v>548</v>
      </c>
      <c r="C46" s="169" t="s">
        <v>378</v>
      </c>
      <c r="D46" s="169" t="s">
        <v>535</v>
      </c>
    </row>
    <row r="47" spans="1:4" s="169" customFormat="1" ht="14.25" x14ac:dyDescent="0.2">
      <c r="A47" s="168">
        <v>14</v>
      </c>
      <c r="B47" s="169">
        <v>552</v>
      </c>
      <c r="C47" s="169" t="s">
        <v>380</v>
      </c>
      <c r="D47" s="169" t="s">
        <v>535</v>
      </c>
    </row>
    <row r="48" spans="1:4" s="169" customFormat="1" ht="14.25" x14ac:dyDescent="0.2">
      <c r="A48" s="168">
        <v>14</v>
      </c>
      <c r="B48" s="169">
        <v>546</v>
      </c>
      <c r="C48" s="169" t="s">
        <v>376</v>
      </c>
      <c r="D48" s="169" t="s">
        <v>535</v>
      </c>
    </row>
    <row r="49" spans="1:4" s="169" customFormat="1" ht="14.25" x14ac:dyDescent="0.2">
      <c r="A49" s="168">
        <v>14</v>
      </c>
      <c r="B49" s="169">
        <v>550</v>
      </c>
      <c r="C49" s="169" t="s">
        <v>483</v>
      </c>
      <c r="D49" s="169" t="s">
        <v>535</v>
      </c>
    </row>
    <row r="50" spans="1:4" s="169" customFormat="1" ht="14.25" x14ac:dyDescent="0.2">
      <c r="A50" s="168">
        <v>14</v>
      </c>
      <c r="B50" s="169">
        <v>584</v>
      </c>
      <c r="C50" s="169" t="s">
        <v>381</v>
      </c>
      <c r="D50" s="169" t="s">
        <v>535</v>
      </c>
    </row>
    <row r="51" spans="1:4" s="169" customFormat="1" ht="14.25" x14ac:dyDescent="0.2">
      <c r="A51" s="168">
        <v>17</v>
      </c>
      <c r="B51" s="169">
        <v>590</v>
      </c>
      <c r="C51" s="169" t="s">
        <v>804</v>
      </c>
      <c r="D51" s="169" t="s">
        <v>535</v>
      </c>
    </row>
    <row r="52" spans="1:4" s="169" customFormat="1" ht="14.25" x14ac:dyDescent="0.2">
      <c r="A52" s="168">
        <v>17</v>
      </c>
      <c r="B52" s="169">
        <v>601</v>
      </c>
      <c r="C52" s="169" t="s">
        <v>445</v>
      </c>
      <c r="D52" s="169" t="s">
        <v>535</v>
      </c>
    </row>
    <row r="53" spans="1:4" s="169" customFormat="1" ht="14.25" x14ac:dyDescent="0.2">
      <c r="A53" s="168">
        <v>17</v>
      </c>
      <c r="B53" s="169">
        <v>558</v>
      </c>
      <c r="C53" s="169" t="s">
        <v>436</v>
      </c>
      <c r="D53" s="169" t="s">
        <v>535</v>
      </c>
    </row>
    <row r="54" spans="1:4" s="169" customFormat="1" ht="14.25" x14ac:dyDescent="0.2">
      <c r="A54" s="168">
        <v>17</v>
      </c>
      <c r="B54" s="169">
        <v>556</v>
      </c>
      <c r="C54" s="169" t="s">
        <v>805</v>
      </c>
      <c r="D54" s="169" t="s">
        <v>535</v>
      </c>
    </row>
    <row r="55" spans="1:4" s="169" customFormat="1" ht="14.25" x14ac:dyDescent="0.2">
      <c r="A55" s="168">
        <v>17</v>
      </c>
      <c r="B55" s="169">
        <v>562</v>
      </c>
      <c r="C55" s="169" t="s">
        <v>439</v>
      </c>
      <c r="D55" s="169" t="s">
        <v>535</v>
      </c>
    </row>
    <row r="56" spans="1:4" s="169" customFormat="1" ht="14.25" x14ac:dyDescent="0.2">
      <c r="A56" s="168">
        <v>17</v>
      </c>
      <c r="B56" s="169">
        <v>560</v>
      </c>
      <c r="C56" s="169" t="s">
        <v>437</v>
      </c>
      <c r="D56" s="169" t="s">
        <v>535</v>
      </c>
    </row>
    <row r="57" spans="1:4" s="169" customFormat="1" ht="14.25" x14ac:dyDescent="0.2">
      <c r="A57" s="168">
        <v>17</v>
      </c>
      <c r="B57" s="169">
        <v>563</v>
      </c>
      <c r="C57" s="169" t="s">
        <v>440</v>
      </c>
      <c r="D57" s="169" t="s">
        <v>535</v>
      </c>
    </row>
    <row r="58" spans="1:4" s="169" customFormat="1" ht="14.25" x14ac:dyDescent="0.2">
      <c r="A58" s="168">
        <v>17</v>
      </c>
      <c r="B58" s="169">
        <v>561</v>
      </c>
      <c r="C58" s="169" t="s">
        <v>438</v>
      </c>
      <c r="D58" s="169" t="s">
        <v>535</v>
      </c>
    </row>
    <row r="59" spans="1:4" s="169" customFormat="1" ht="14.25" x14ac:dyDescent="0.2">
      <c r="A59" s="168">
        <v>17</v>
      </c>
      <c r="B59" s="169">
        <v>557</v>
      </c>
      <c r="C59" s="169" t="s">
        <v>435</v>
      </c>
      <c r="D59" s="169" t="s">
        <v>535</v>
      </c>
    </row>
    <row r="60" spans="1:4" s="169" customFormat="1" ht="14.25" x14ac:dyDescent="0.2">
      <c r="A60" s="168">
        <v>17</v>
      </c>
      <c r="B60" s="169">
        <v>585</v>
      </c>
      <c r="C60" s="169" t="s">
        <v>444</v>
      </c>
      <c r="D60" s="169" t="s">
        <v>535</v>
      </c>
    </row>
    <row r="61" spans="1:4" s="169" customFormat="1" ht="14.25" x14ac:dyDescent="0.2">
      <c r="A61" s="168">
        <v>8</v>
      </c>
      <c r="B61" s="169">
        <v>101</v>
      </c>
      <c r="C61" s="169" t="s">
        <v>806</v>
      </c>
      <c r="D61" s="169" t="s">
        <v>572</v>
      </c>
    </row>
    <row r="62" spans="1:4" s="169" customFormat="1" ht="14.25" x14ac:dyDescent="0.2">
      <c r="A62" s="168">
        <v>8</v>
      </c>
      <c r="B62" s="169">
        <v>102</v>
      </c>
      <c r="C62" s="169" t="s">
        <v>807</v>
      </c>
      <c r="D62" s="169" t="s">
        <v>572</v>
      </c>
    </row>
    <row r="63" spans="1:4" s="169" customFormat="1" ht="14.25" x14ac:dyDescent="0.2">
      <c r="A63" s="168">
        <v>17</v>
      </c>
      <c r="B63" s="169">
        <v>482</v>
      </c>
      <c r="C63" s="169" t="s">
        <v>434</v>
      </c>
      <c r="D63" s="169" t="s">
        <v>434</v>
      </c>
    </row>
    <row r="64" spans="1:4" s="169" customFormat="1" ht="14.25" x14ac:dyDescent="0.2">
      <c r="A64" s="168">
        <v>17</v>
      </c>
      <c r="B64" s="169">
        <v>570</v>
      </c>
      <c r="C64" s="169" t="s">
        <v>442</v>
      </c>
      <c r="D64" s="169" t="s">
        <v>442</v>
      </c>
    </row>
    <row r="65" spans="1:4" s="169" customFormat="1" ht="14.25" x14ac:dyDescent="0.2">
      <c r="A65" s="168">
        <v>17</v>
      </c>
      <c r="B65" s="169">
        <v>228</v>
      </c>
      <c r="C65" s="169" t="s">
        <v>431</v>
      </c>
      <c r="D65" s="169" t="s">
        <v>431</v>
      </c>
    </row>
    <row r="66" spans="1:4" s="169" customFormat="1" ht="14.25" x14ac:dyDescent="0.2">
      <c r="A66" s="168">
        <v>18</v>
      </c>
      <c r="B66" s="169">
        <v>834</v>
      </c>
      <c r="C66" s="169" t="s">
        <v>808</v>
      </c>
      <c r="D66" s="169" t="s">
        <v>750</v>
      </c>
    </row>
    <row r="67" spans="1:4" s="169" customFormat="1" ht="14.25" x14ac:dyDescent="0.2">
      <c r="A67" s="168">
        <v>18</v>
      </c>
      <c r="B67" s="169">
        <v>187</v>
      </c>
      <c r="C67" s="169" t="s">
        <v>448</v>
      </c>
      <c r="D67" s="169" t="s">
        <v>601</v>
      </c>
    </row>
    <row r="68" spans="1:4" s="169" customFormat="1" ht="14.25" x14ac:dyDescent="0.2">
      <c r="A68" s="168">
        <v>17</v>
      </c>
      <c r="B68" s="169">
        <v>32</v>
      </c>
      <c r="C68" s="169" t="s">
        <v>426</v>
      </c>
      <c r="D68" s="169" t="s">
        <v>765</v>
      </c>
    </row>
    <row r="69" spans="1:4" s="169" customFormat="1" ht="14.25" x14ac:dyDescent="0.2">
      <c r="A69" s="168">
        <v>18</v>
      </c>
      <c r="B69" s="169">
        <v>381</v>
      </c>
      <c r="C69" s="169" t="s">
        <v>456</v>
      </c>
      <c r="D69" s="169" t="s">
        <v>771</v>
      </c>
    </row>
    <row r="70" spans="1:4" s="169" customFormat="1" ht="14.25" x14ac:dyDescent="0.2">
      <c r="A70" s="168">
        <v>18</v>
      </c>
      <c r="B70" s="169">
        <v>174</v>
      </c>
      <c r="C70" s="169" t="s">
        <v>447</v>
      </c>
      <c r="D70" s="169" t="s">
        <v>749</v>
      </c>
    </row>
    <row r="71" spans="1:4" s="169" customFormat="1" ht="14.25" x14ac:dyDescent="0.2">
      <c r="A71" s="168">
        <v>17</v>
      </c>
      <c r="B71" s="169">
        <v>143</v>
      </c>
      <c r="C71" s="169" t="s">
        <v>427</v>
      </c>
      <c r="D71" s="169" t="s">
        <v>723</v>
      </c>
    </row>
    <row r="72" spans="1:4" s="169" customFormat="1" ht="14.25" x14ac:dyDescent="0.2">
      <c r="A72" s="168">
        <v>17</v>
      </c>
      <c r="B72" s="169">
        <v>567</v>
      </c>
      <c r="C72" s="169" t="s">
        <v>441</v>
      </c>
      <c r="D72" s="169" t="s">
        <v>687</v>
      </c>
    </row>
    <row r="73" spans="1:4" s="169" customFormat="1" ht="14.25" x14ac:dyDescent="0.2">
      <c r="A73" s="168">
        <v>17</v>
      </c>
      <c r="B73" s="169">
        <v>231</v>
      </c>
      <c r="C73" s="169" t="s">
        <v>432</v>
      </c>
      <c r="D73" s="169" t="s">
        <v>736</v>
      </c>
    </row>
    <row r="74" spans="1:4" s="169" customFormat="1" ht="14.25" x14ac:dyDescent="0.2">
      <c r="A74" s="168">
        <v>18</v>
      </c>
      <c r="B74" s="169">
        <v>469</v>
      </c>
      <c r="C74" s="169" t="s">
        <v>459</v>
      </c>
      <c r="D74" s="169" t="s">
        <v>692</v>
      </c>
    </row>
    <row r="75" spans="1:4" s="169" customFormat="1" ht="14.25" x14ac:dyDescent="0.2">
      <c r="A75" s="168">
        <v>17</v>
      </c>
      <c r="B75" s="169">
        <v>31</v>
      </c>
      <c r="C75" s="169" t="s">
        <v>425</v>
      </c>
      <c r="D75" s="169" t="s">
        <v>627</v>
      </c>
    </row>
    <row r="76" spans="1:4" s="169" customFormat="1" ht="14.25" x14ac:dyDescent="0.2">
      <c r="A76" s="168">
        <v>17</v>
      </c>
      <c r="B76" s="169">
        <v>579</v>
      </c>
      <c r="C76" s="169" t="s">
        <v>443</v>
      </c>
      <c r="D76" s="169" t="s">
        <v>772</v>
      </c>
    </row>
    <row r="77" spans="1:4" s="169" customFormat="1" ht="14.25" x14ac:dyDescent="0.2">
      <c r="A77" s="168">
        <v>18</v>
      </c>
      <c r="B77" s="169">
        <v>524</v>
      </c>
      <c r="C77" s="169" t="s">
        <v>462</v>
      </c>
      <c r="D77" s="169" t="s">
        <v>593</v>
      </c>
    </row>
    <row r="78" spans="1:4" s="169" customFormat="1" ht="14.25" x14ac:dyDescent="0.2">
      <c r="A78" s="168">
        <v>18</v>
      </c>
      <c r="B78" s="169">
        <v>569</v>
      </c>
      <c r="C78" s="169" t="s">
        <v>467</v>
      </c>
      <c r="D78" s="169" t="s">
        <v>582</v>
      </c>
    </row>
    <row r="79" spans="1:4" s="169" customFormat="1" ht="14.25" x14ac:dyDescent="0.2">
      <c r="A79" s="168">
        <v>18</v>
      </c>
      <c r="B79" s="169">
        <v>526</v>
      </c>
      <c r="C79" s="169" t="s">
        <v>464</v>
      </c>
      <c r="D79" s="169" t="s">
        <v>742</v>
      </c>
    </row>
    <row r="80" spans="1:4" s="169" customFormat="1" ht="14.25" x14ac:dyDescent="0.2">
      <c r="A80" s="168">
        <v>17</v>
      </c>
      <c r="B80" s="169">
        <v>171</v>
      </c>
      <c r="C80" s="169" t="s">
        <v>429</v>
      </c>
      <c r="D80" s="169" t="s">
        <v>542</v>
      </c>
    </row>
    <row r="81" spans="1:4" s="169" customFormat="1" ht="14.25" x14ac:dyDescent="0.2">
      <c r="A81" s="168">
        <v>17</v>
      </c>
      <c r="B81" s="169">
        <v>212</v>
      </c>
      <c r="C81" s="169" t="s">
        <v>430</v>
      </c>
      <c r="D81" s="169" t="s">
        <v>728</v>
      </c>
    </row>
    <row r="82" spans="1:4" s="169" customFormat="1" ht="14.25" x14ac:dyDescent="0.2">
      <c r="A82" s="168">
        <v>18</v>
      </c>
      <c r="B82" s="169">
        <v>459</v>
      </c>
      <c r="C82" s="169" t="s">
        <v>457</v>
      </c>
      <c r="D82" s="169" t="s">
        <v>619</v>
      </c>
    </row>
    <row r="83" spans="1:4" s="169" customFormat="1" ht="14.25" x14ac:dyDescent="0.2">
      <c r="A83" s="168">
        <v>18</v>
      </c>
      <c r="B83" s="169">
        <v>19</v>
      </c>
      <c r="C83" s="169" t="s">
        <v>446</v>
      </c>
      <c r="D83" s="169" t="s">
        <v>608</v>
      </c>
    </row>
    <row r="84" spans="1:4" s="169" customFormat="1" ht="14.25" x14ac:dyDescent="0.2">
      <c r="A84" s="168">
        <v>18</v>
      </c>
      <c r="B84" s="169">
        <v>229</v>
      </c>
      <c r="C84" s="169" t="s">
        <v>449</v>
      </c>
      <c r="D84" s="169" t="s">
        <v>653</v>
      </c>
    </row>
    <row r="85" spans="1:4" s="169" customFormat="1" ht="14.25" x14ac:dyDescent="0.2">
      <c r="A85" s="168">
        <v>18</v>
      </c>
      <c r="B85" s="169">
        <v>253</v>
      </c>
      <c r="C85" s="169" t="s">
        <v>450</v>
      </c>
      <c r="D85" s="169" t="s">
        <v>600</v>
      </c>
    </row>
    <row r="86" spans="1:4" s="169" customFormat="1" ht="14.25" x14ac:dyDescent="0.2">
      <c r="A86" s="168">
        <v>17</v>
      </c>
      <c r="B86" s="169">
        <v>457</v>
      </c>
      <c r="C86" s="169" t="s">
        <v>433</v>
      </c>
      <c r="D86" s="169" t="s">
        <v>722</v>
      </c>
    </row>
    <row r="87" spans="1:4" s="169" customFormat="1" ht="14.25" x14ac:dyDescent="0.2">
      <c r="A87" s="168">
        <v>18</v>
      </c>
      <c r="B87" s="169">
        <v>377</v>
      </c>
      <c r="C87" s="169" t="s">
        <v>455</v>
      </c>
      <c r="D87" s="169" t="s">
        <v>743</v>
      </c>
    </row>
    <row r="88" spans="1:4" s="169" customFormat="1" ht="14.25" x14ac:dyDescent="0.2">
      <c r="A88" s="168">
        <v>18</v>
      </c>
      <c r="B88" s="169">
        <v>502</v>
      </c>
      <c r="C88" s="169" t="s">
        <v>461</v>
      </c>
      <c r="D88" s="169" t="s">
        <v>642</v>
      </c>
    </row>
    <row r="89" spans="1:4" s="169" customFormat="1" ht="14.25" x14ac:dyDescent="0.2">
      <c r="A89" s="168">
        <v>18</v>
      </c>
      <c r="B89" s="169">
        <v>568</v>
      </c>
      <c r="C89" s="169" t="s">
        <v>466</v>
      </c>
      <c r="D89" s="169" t="s">
        <v>774</v>
      </c>
    </row>
    <row r="90" spans="1:4" s="169" customFormat="1" ht="14.25" x14ac:dyDescent="0.2">
      <c r="A90" s="168">
        <v>18</v>
      </c>
      <c r="B90" s="169">
        <v>527</v>
      </c>
      <c r="C90" s="169" t="s">
        <v>465</v>
      </c>
      <c r="D90" s="169" t="s">
        <v>746</v>
      </c>
    </row>
    <row r="91" spans="1:4" s="169" customFormat="1" ht="14.25" x14ac:dyDescent="0.2">
      <c r="A91" s="168">
        <v>17</v>
      </c>
      <c r="B91" s="169">
        <v>144</v>
      </c>
      <c r="C91" s="169" t="s">
        <v>428</v>
      </c>
      <c r="D91" s="169" t="s">
        <v>776</v>
      </c>
    </row>
    <row r="92" spans="1:4" s="169" customFormat="1" ht="14.25" x14ac:dyDescent="0.2">
      <c r="A92" s="168">
        <v>18</v>
      </c>
      <c r="B92" s="169">
        <v>357</v>
      </c>
      <c r="C92" s="169" t="s">
        <v>453</v>
      </c>
      <c r="D92" s="169" t="s">
        <v>698</v>
      </c>
    </row>
    <row r="93" spans="1:4" s="169" customFormat="1" ht="14.25" x14ac:dyDescent="0.2">
      <c r="A93" s="168">
        <v>18</v>
      </c>
      <c r="B93" s="169">
        <v>254</v>
      </c>
      <c r="C93" s="169" t="s">
        <v>451</v>
      </c>
      <c r="D93" s="169" t="s">
        <v>600</v>
      </c>
    </row>
    <row r="94" spans="1:4" s="169" customFormat="1" ht="14.25" x14ac:dyDescent="0.2">
      <c r="A94" s="168">
        <v>18</v>
      </c>
      <c r="B94" s="169">
        <v>501</v>
      </c>
      <c r="C94" s="169" t="s">
        <v>460</v>
      </c>
      <c r="D94" s="169" t="s">
        <v>642</v>
      </c>
    </row>
    <row r="95" spans="1:4" s="169" customFormat="1" ht="14.25" x14ac:dyDescent="0.2">
      <c r="A95" s="168">
        <v>18</v>
      </c>
      <c r="B95" s="169">
        <v>525</v>
      </c>
      <c r="C95" s="169" t="s">
        <v>463</v>
      </c>
      <c r="D95" s="169" t="s">
        <v>593</v>
      </c>
    </row>
    <row r="96" spans="1:4" s="169" customFormat="1" ht="14.25" x14ac:dyDescent="0.2">
      <c r="A96" s="168">
        <v>18</v>
      </c>
      <c r="B96" s="169">
        <v>466</v>
      </c>
      <c r="C96" s="169" t="s">
        <v>458</v>
      </c>
      <c r="D96" s="169" t="s">
        <v>706</v>
      </c>
    </row>
    <row r="97" spans="1:4" s="169" customFormat="1" ht="14.25" x14ac:dyDescent="0.2">
      <c r="A97" s="168">
        <v>18</v>
      </c>
      <c r="B97" s="169">
        <v>370</v>
      </c>
      <c r="C97" s="169" t="s">
        <v>454</v>
      </c>
      <c r="D97" s="169" t="s">
        <v>575</v>
      </c>
    </row>
    <row r="98" spans="1:4" s="169" customFormat="1" ht="14.25" x14ac:dyDescent="0.2">
      <c r="A98" s="168">
        <v>18</v>
      </c>
      <c r="B98" s="169">
        <v>356</v>
      </c>
      <c r="C98" s="169" t="s">
        <v>452</v>
      </c>
      <c r="D98" s="169" t="s">
        <v>698</v>
      </c>
    </row>
    <row r="99" spans="1:4" s="169" customFormat="1" ht="14.25" x14ac:dyDescent="0.2">
      <c r="A99" s="168">
        <v>12</v>
      </c>
      <c r="B99" s="169">
        <v>214</v>
      </c>
      <c r="C99" s="169" t="s">
        <v>323</v>
      </c>
      <c r="D99" s="169" t="s">
        <v>323</v>
      </c>
    </row>
    <row r="100" spans="1:4" s="169" customFormat="1" ht="14.25" x14ac:dyDescent="0.2">
      <c r="A100" s="168">
        <v>7</v>
      </c>
      <c r="B100" s="169">
        <v>287</v>
      </c>
      <c r="C100" s="169" t="s">
        <v>273</v>
      </c>
      <c r="D100" s="169" t="s">
        <v>549</v>
      </c>
    </row>
    <row r="101" spans="1:4" s="169" customFormat="1" ht="14.25" x14ac:dyDescent="0.2">
      <c r="A101" s="168">
        <v>9</v>
      </c>
      <c r="B101" s="169">
        <v>574</v>
      </c>
      <c r="C101" s="169" t="s">
        <v>205</v>
      </c>
      <c r="D101" s="169" t="s">
        <v>552</v>
      </c>
    </row>
    <row r="102" spans="1:4" s="169" customFormat="1" ht="14.25" x14ac:dyDescent="0.2">
      <c r="A102" s="168">
        <v>13</v>
      </c>
      <c r="B102" s="169">
        <v>106</v>
      </c>
      <c r="C102" s="169" t="s">
        <v>475</v>
      </c>
      <c r="D102" s="169" t="s">
        <v>751</v>
      </c>
    </row>
    <row r="103" spans="1:4" s="169" customFormat="1" ht="14.25" x14ac:dyDescent="0.2">
      <c r="A103" s="168">
        <v>6</v>
      </c>
      <c r="B103" s="169">
        <v>572</v>
      </c>
      <c r="C103" s="169" t="s">
        <v>204</v>
      </c>
      <c r="D103" s="169" t="s">
        <v>647</v>
      </c>
    </row>
    <row r="104" spans="1:4" s="169" customFormat="1" ht="14.25" x14ac:dyDescent="0.2">
      <c r="A104" s="168">
        <v>4</v>
      </c>
      <c r="B104" s="169">
        <v>592</v>
      </c>
      <c r="C104" s="169" t="s">
        <v>176</v>
      </c>
      <c r="D104" s="169" t="s">
        <v>752</v>
      </c>
    </row>
    <row r="105" spans="1:4" s="169" customFormat="1" ht="14.25" x14ac:dyDescent="0.2">
      <c r="A105" s="168">
        <v>2</v>
      </c>
      <c r="B105" s="169">
        <v>538</v>
      </c>
      <c r="C105" s="169" t="s">
        <v>137</v>
      </c>
      <c r="D105" s="169" t="s">
        <v>524</v>
      </c>
    </row>
    <row r="106" spans="1:4" s="169" customFormat="1" ht="14.25" x14ac:dyDescent="0.2">
      <c r="A106" s="168">
        <v>13</v>
      </c>
      <c r="B106" s="169">
        <v>591</v>
      </c>
      <c r="C106" s="169" t="s">
        <v>366</v>
      </c>
      <c r="D106" s="169" t="s">
        <v>681</v>
      </c>
    </row>
    <row r="107" spans="1:4" s="169" customFormat="1" ht="14.25" x14ac:dyDescent="0.2">
      <c r="A107" s="168">
        <v>12</v>
      </c>
      <c r="B107" s="169">
        <v>512</v>
      </c>
      <c r="C107" s="169" t="s">
        <v>341</v>
      </c>
      <c r="D107" s="169" t="s">
        <v>550</v>
      </c>
    </row>
    <row r="108" spans="1:4" s="169" customFormat="1" ht="14.25" x14ac:dyDescent="0.2">
      <c r="A108" s="168">
        <v>15</v>
      </c>
      <c r="B108" s="169">
        <v>343</v>
      </c>
      <c r="C108" s="169" t="s">
        <v>393</v>
      </c>
      <c r="D108" s="169" t="s">
        <v>755</v>
      </c>
    </row>
    <row r="109" spans="1:4" s="169" customFormat="1" ht="14.25" x14ac:dyDescent="0.2">
      <c r="A109" s="168">
        <v>16</v>
      </c>
      <c r="B109" s="169">
        <v>189</v>
      </c>
      <c r="C109" s="169" t="s">
        <v>414</v>
      </c>
      <c r="D109" s="169" t="s">
        <v>553</v>
      </c>
    </row>
    <row r="110" spans="1:4" s="169" customFormat="1" ht="14.25" x14ac:dyDescent="0.2">
      <c r="A110" s="168">
        <v>12</v>
      </c>
      <c r="B110" s="169">
        <v>514</v>
      </c>
      <c r="C110" s="169" t="s">
        <v>342</v>
      </c>
      <c r="D110" s="169" t="s">
        <v>664</v>
      </c>
    </row>
    <row r="111" spans="1:4" s="169" customFormat="1" ht="14.25" x14ac:dyDescent="0.2">
      <c r="A111" s="168">
        <v>12</v>
      </c>
      <c r="B111" s="169">
        <v>602</v>
      </c>
      <c r="C111" s="169" t="s">
        <v>507</v>
      </c>
      <c r="D111" s="169" t="s">
        <v>508</v>
      </c>
    </row>
    <row r="112" spans="1:4" s="169" customFormat="1" ht="14.25" x14ac:dyDescent="0.2">
      <c r="A112" s="168">
        <v>3</v>
      </c>
      <c r="B112" s="169">
        <v>60</v>
      </c>
      <c r="C112" s="169" t="s">
        <v>143</v>
      </c>
      <c r="D112" s="169" t="s">
        <v>589</v>
      </c>
    </row>
    <row r="113" spans="1:4" s="169" customFormat="1" ht="14.25" x14ac:dyDescent="0.2">
      <c r="A113" s="168">
        <v>12</v>
      </c>
      <c r="B113" s="169">
        <v>49</v>
      </c>
      <c r="C113" s="169" t="s">
        <v>809</v>
      </c>
      <c r="D113" s="169" t="s">
        <v>764</v>
      </c>
    </row>
    <row r="114" spans="1:4" s="169" customFormat="1" ht="14.25" x14ac:dyDescent="0.2">
      <c r="A114" s="168">
        <v>13</v>
      </c>
      <c r="B114" s="169">
        <v>429</v>
      </c>
      <c r="C114" s="169" t="s">
        <v>359</v>
      </c>
      <c r="D114" s="169" t="s">
        <v>532</v>
      </c>
    </row>
    <row r="115" spans="1:4" s="169" customFormat="1" ht="14.25" x14ac:dyDescent="0.2">
      <c r="A115" s="168">
        <v>16</v>
      </c>
      <c r="B115" s="169">
        <v>109</v>
      </c>
      <c r="C115" s="169" t="s">
        <v>408</v>
      </c>
      <c r="D115" s="169" t="s">
        <v>529</v>
      </c>
    </row>
    <row r="116" spans="1:4" s="169" customFormat="1" ht="14.25" x14ac:dyDescent="0.2">
      <c r="A116" s="168">
        <v>7</v>
      </c>
      <c r="B116" s="169">
        <v>200</v>
      </c>
      <c r="C116" s="169" t="s">
        <v>234</v>
      </c>
      <c r="D116" s="169" t="s">
        <v>649</v>
      </c>
    </row>
    <row r="117" spans="1:4" s="169" customFormat="1" ht="14.25" x14ac:dyDescent="0.2">
      <c r="A117" s="168">
        <v>15</v>
      </c>
      <c r="B117" s="169">
        <v>57</v>
      </c>
      <c r="C117" s="169" t="s">
        <v>387</v>
      </c>
      <c r="D117" s="169" t="s">
        <v>726</v>
      </c>
    </row>
    <row r="118" spans="1:4" s="169" customFormat="1" ht="14.25" x14ac:dyDescent="0.2">
      <c r="A118" s="168">
        <v>3</v>
      </c>
      <c r="B118" s="169">
        <v>345</v>
      </c>
      <c r="C118" s="169" t="s">
        <v>156</v>
      </c>
      <c r="D118" s="169" t="s">
        <v>541</v>
      </c>
    </row>
    <row r="119" spans="1:4" s="169" customFormat="1" ht="14.25" x14ac:dyDescent="0.2">
      <c r="A119" s="168">
        <v>8</v>
      </c>
      <c r="B119" s="169">
        <v>100</v>
      </c>
      <c r="C119" s="169" t="s">
        <v>256</v>
      </c>
      <c r="D119" s="169" t="s">
        <v>572</v>
      </c>
    </row>
    <row r="120" spans="1:4" s="169" customFormat="1" ht="14.25" x14ac:dyDescent="0.2">
      <c r="A120" s="168">
        <v>12</v>
      </c>
      <c r="B120" s="169">
        <v>264</v>
      </c>
      <c r="C120" s="169" t="s">
        <v>329</v>
      </c>
      <c r="D120" s="169" t="s">
        <v>550</v>
      </c>
    </row>
    <row r="121" spans="1:4" s="169" customFormat="1" ht="14.25" x14ac:dyDescent="0.2">
      <c r="A121" s="168">
        <v>7</v>
      </c>
      <c r="B121" s="169">
        <v>404</v>
      </c>
      <c r="C121" s="169" t="s">
        <v>277</v>
      </c>
      <c r="D121" s="169" t="s">
        <v>556</v>
      </c>
    </row>
    <row r="122" spans="1:4" s="169" customFormat="1" ht="14.25" x14ac:dyDescent="0.2">
      <c r="A122" s="168">
        <v>13</v>
      </c>
      <c r="B122" s="169">
        <v>170</v>
      </c>
      <c r="C122" s="169" t="s">
        <v>351</v>
      </c>
      <c r="D122" s="169" t="s">
        <v>725</v>
      </c>
    </row>
    <row r="123" spans="1:4" s="169" customFormat="1" ht="14.25" x14ac:dyDescent="0.2">
      <c r="A123" s="168">
        <v>2</v>
      </c>
      <c r="B123" s="169">
        <v>366</v>
      </c>
      <c r="C123" s="169" t="s">
        <v>124</v>
      </c>
      <c r="D123" s="169" t="s">
        <v>567</v>
      </c>
    </row>
    <row r="124" spans="1:4" s="169" customFormat="1" ht="14.25" x14ac:dyDescent="0.2">
      <c r="A124" s="168">
        <v>16</v>
      </c>
      <c r="B124" s="169">
        <v>205</v>
      </c>
      <c r="C124" s="169" t="s">
        <v>416</v>
      </c>
      <c r="D124" s="169" t="s">
        <v>594</v>
      </c>
    </row>
    <row r="125" spans="1:4" s="169" customFormat="1" ht="14.25" x14ac:dyDescent="0.2">
      <c r="A125" s="168">
        <v>16</v>
      </c>
      <c r="B125" s="169">
        <v>65</v>
      </c>
      <c r="C125" s="169" t="s">
        <v>404</v>
      </c>
      <c r="D125" s="169" t="s">
        <v>711</v>
      </c>
    </row>
    <row r="126" spans="1:4" s="169" customFormat="1" ht="14.25" x14ac:dyDescent="0.2">
      <c r="A126" s="168">
        <v>11</v>
      </c>
      <c r="B126" s="169">
        <v>117</v>
      </c>
      <c r="C126" s="169" t="s">
        <v>305</v>
      </c>
      <c r="D126" s="169" t="s">
        <v>676</v>
      </c>
    </row>
    <row r="127" spans="1:4" s="169" customFormat="1" ht="14.25" x14ac:dyDescent="0.2">
      <c r="A127" s="168">
        <v>2</v>
      </c>
      <c r="B127" s="169">
        <v>534</v>
      </c>
      <c r="C127" s="169" t="s">
        <v>133</v>
      </c>
      <c r="D127" s="169" t="s">
        <v>524</v>
      </c>
    </row>
    <row r="128" spans="1:4" s="169" customFormat="1" ht="14.25" x14ac:dyDescent="0.2">
      <c r="A128" s="168">
        <v>14</v>
      </c>
      <c r="B128" s="169">
        <v>424</v>
      </c>
      <c r="C128" s="169" t="s">
        <v>374</v>
      </c>
      <c r="D128" s="169" t="s">
        <v>523</v>
      </c>
    </row>
    <row r="129" spans="1:4" s="169" customFormat="1" ht="14.25" x14ac:dyDescent="0.2">
      <c r="A129" s="168">
        <v>10</v>
      </c>
      <c r="B129" s="169">
        <v>113</v>
      </c>
      <c r="C129" s="169" t="s">
        <v>284</v>
      </c>
      <c r="D129" s="169" t="s">
        <v>614</v>
      </c>
    </row>
    <row r="130" spans="1:4" s="169" customFormat="1" ht="14.25" x14ac:dyDescent="0.2">
      <c r="A130" s="168">
        <v>16</v>
      </c>
      <c r="B130" s="169">
        <v>37</v>
      </c>
      <c r="C130" s="169" t="s">
        <v>403</v>
      </c>
      <c r="D130" s="169" t="s">
        <v>685</v>
      </c>
    </row>
    <row r="131" spans="1:4" s="169" customFormat="1" ht="14.25" x14ac:dyDescent="0.2">
      <c r="A131" s="168">
        <v>11</v>
      </c>
      <c r="B131" s="169">
        <v>71</v>
      </c>
      <c r="C131" s="169" t="s">
        <v>346</v>
      </c>
      <c r="D131" s="169" t="s">
        <v>560</v>
      </c>
    </row>
    <row r="132" spans="1:4" s="169" customFormat="1" ht="14.25" x14ac:dyDescent="0.2">
      <c r="A132" s="168">
        <v>1</v>
      </c>
      <c r="B132" s="169">
        <v>6</v>
      </c>
      <c r="C132" s="169" t="s">
        <v>139</v>
      </c>
      <c r="D132" s="169" t="s">
        <v>581</v>
      </c>
    </row>
    <row r="133" spans="1:4" s="169" customFormat="1" ht="14.25" x14ac:dyDescent="0.2">
      <c r="A133" s="168">
        <v>10</v>
      </c>
      <c r="B133" s="169">
        <v>272</v>
      </c>
      <c r="C133" s="169" t="s">
        <v>268</v>
      </c>
      <c r="D133" s="169" t="s">
        <v>534</v>
      </c>
    </row>
    <row r="134" spans="1:4" s="169" customFormat="1" ht="14.25" x14ac:dyDescent="0.2">
      <c r="A134" s="168">
        <v>2</v>
      </c>
      <c r="B134" s="169">
        <v>535</v>
      </c>
      <c r="C134" s="169" t="s">
        <v>134</v>
      </c>
      <c r="D134" s="169" t="s">
        <v>524</v>
      </c>
    </row>
    <row r="135" spans="1:4" s="169" customFormat="1" ht="14.25" x14ac:dyDescent="0.2">
      <c r="A135" s="168">
        <v>9</v>
      </c>
      <c r="B135" s="169">
        <v>111</v>
      </c>
      <c r="C135" s="169" t="s">
        <v>183</v>
      </c>
      <c r="D135" s="169" t="s">
        <v>639</v>
      </c>
    </row>
    <row r="136" spans="1:4" s="169" customFormat="1" ht="14.25" x14ac:dyDescent="0.2">
      <c r="A136" s="168">
        <v>6</v>
      </c>
      <c r="B136" s="169">
        <v>115</v>
      </c>
      <c r="C136" s="169" t="s">
        <v>184</v>
      </c>
      <c r="D136" s="169" t="s">
        <v>647</v>
      </c>
    </row>
    <row r="137" spans="1:4" s="169" customFormat="1" ht="14.25" x14ac:dyDescent="0.2">
      <c r="A137" s="168">
        <v>13</v>
      </c>
      <c r="B137" s="169">
        <v>298</v>
      </c>
      <c r="C137" s="169" t="s">
        <v>354</v>
      </c>
      <c r="D137" s="169" t="s">
        <v>604</v>
      </c>
    </row>
    <row r="138" spans="1:4" s="169" customFormat="1" ht="14.25" x14ac:dyDescent="0.2">
      <c r="A138" s="168">
        <v>9</v>
      </c>
      <c r="B138" s="169">
        <v>325</v>
      </c>
      <c r="C138" s="169" t="s">
        <v>197</v>
      </c>
      <c r="D138" s="169" t="s">
        <v>602</v>
      </c>
    </row>
    <row r="139" spans="1:4" s="169" customFormat="1" ht="14.25" x14ac:dyDescent="0.2">
      <c r="A139" s="168">
        <v>10</v>
      </c>
      <c r="B139" s="169">
        <v>140</v>
      </c>
      <c r="C139" s="169" t="s">
        <v>257</v>
      </c>
      <c r="D139" s="169" t="s">
        <v>605</v>
      </c>
    </row>
    <row r="140" spans="1:4" s="169" customFormat="1" ht="14.25" x14ac:dyDescent="0.2">
      <c r="A140" s="168">
        <v>14</v>
      </c>
      <c r="B140" s="169">
        <v>252</v>
      </c>
      <c r="C140" s="169" t="s">
        <v>372</v>
      </c>
      <c r="D140" s="169" t="s">
        <v>687</v>
      </c>
    </row>
    <row r="141" spans="1:4" s="169" customFormat="1" ht="14.25" x14ac:dyDescent="0.2">
      <c r="A141" s="168">
        <v>16</v>
      </c>
      <c r="B141" s="169">
        <v>230</v>
      </c>
      <c r="C141" s="169" t="s">
        <v>417</v>
      </c>
      <c r="D141" s="169" t="s">
        <v>554</v>
      </c>
    </row>
    <row r="142" spans="1:4" s="169" customFormat="1" ht="14.25" x14ac:dyDescent="0.2">
      <c r="A142" s="168">
        <v>16</v>
      </c>
      <c r="B142" s="169">
        <v>112</v>
      </c>
      <c r="C142" s="169" t="s">
        <v>409</v>
      </c>
      <c r="D142" s="169" t="s">
        <v>636</v>
      </c>
    </row>
    <row r="143" spans="1:4" s="169" customFormat="1" ht="14.25" x14ac:dyDescent="0.2">
      <c r="A143" s="168">
        <v>15</v>
      </c>
      <c r="B143" s="169">
        <v>336</v>
      </c>
      <c r="C143" s="169" t="s">
        <v>810</v>
      </c>
      <c r="D143" s="169" t="s">
        <v>551</v>
      </c>
    </row>
    <row r="144" spans="1:4" s="169" customFormat="1" ht="14.25" x14ac:dyDescent="0.2">
      <c r="A144" s="168">
        <v>6</v>
      </c>
      <c r="B144" s="169">
        <v>165</v>
      </c>
      <c r="C144" s="169" t="s">
        <v>189</v>
      </c>
      <c r="D144" s="169" t="s">
        <v>538</v>
      </c>
    </row>
    <row r="145" spans="1:4" s="169" customFormat="1" ht="14.25" x14ac:dyDescent="0.2">
      <c r="A145" s="168">
        <v>12</v>
      </c>
      <c r="B145" s="169">
        <v>132</v>
      </c>
      <c r="C145" s="169" t="s">
        <v>319</v>
      </c>
      <c r="D145" s="169" t="s">
        <v>550</v>
      </c>
    </row>
    <row r="146" spans="1:4" s="169" customFormat="1" ht="14.25" x14ac:dyDescent="0.2">
      <c r="A146" s="168">
        <v>16</v>
      </c>
      <c r="B146" s="169">
        <v>146</v>
      </c>
      <c r="C146" s="169" t="s">
        <v>410</v>
      </c>
      <c r="D146" s="169" t="s">
        <v>643</v>
      </c>
    </row>
    <row r="147" spans="1:4" s="169" customFormat="1" ht="14.25" x14ac:dyDescent="0.2">
      <c r="A147" s="168">
        <v>15</v>
      </c>
      <c r="B147" s="169">
        <v>388</v>
      </c>
      <c r="C147" s="169" t="s">
        <v>397</v>
      </c>
      <c r="D147" s="169" t="s">
        <v>611</v>
      </c>
    </row>
    <row r="148" spans="1:4" s="169" customFormat="1" ht="14.25" x14ac:dyDescent="0.2">
      <c r="A148" s="168">
        <v>16</v>
      </c>
      <c r="B148" s="169">
        <v>147</v>
      </c>
      <c r="C148" s="169" t="s">
        <v>411</v>
      </c>
      <c r="D148" s="169" t="s">
        <v>650</v>
      </c>
    </row>
    <row r="149" spans="1:4" s="169" customFormat="1" ht="14.25" x14ac:dyDescent="0.2">
      <c r="A149" s="168">
        <v>2</v>
      </c>
      <c r="B149" s="169">
        <v>536</v>
      </c>
      <c r="C149" s="169" t="s">
        <v>135</v>
      </c>
      <c r="D149" s="169" t="s">
        <v>524</v>
      </c>
    </row>
    <row r="150" spans="1:4" s="169" customFormat="1" ht="14.25" x14ac:dyDescent="0.2">
      <c r="A150" s="168">
        <v>9</v>
      </c>
      <c r="B150" s="169">
        <v>219</v>
      </c>
      <c r="C150" s="169" t="s">
        <v>193</v>
      </c>
      <c r="D150" s="169" t="s">
        <v>724</v>
      </c>
    </row>
    <row r="151" spans="1:4" s="169" customFormat="1" ht="14.25" x14ac:dyDescent="0.2">
      <c r="A151" s="168">
        <v>2</v>
      </c>
      <c r="B151" s="169">
        <v>183</v>
      </c>
      <c r="C151" s="169" t="s">
        <v>115</v>
      </c>
      <c r="D151" s="169" t="s">
        <v>520</v>
      </c>
    </row>
    <row r="152" spans="1:4" s="169" customFormat="1" ht="14.25" x14ac:dyDescent="0.2">
      <c r="A152" s="168">
        <v>2</v>
      </c>
      <c r="B152" s="169">
        <v>537</v>
      </c>
      <c r="C152" s="169" t="s">
        <v>136</v>
      </c>
      <c r="D152" s="169" t="s">
        <v>524</v>
      </c>
    </row>
    <row r="153" spans="1:4" s="169" customFormat="1" ht="14.25" x14ac:dyDescent="0.2">
      <c r="A153" s="168">
        <v>15</v>
      </c>
      <c r="B153" s="169">
        <v>363</v>
      </c>
      <c r="C153" s="169" t="s">
        <v>395</v>
      </c>
      <c r="D153" s="169" t="s">
        <v>591</v>
      </c>
    </row>
    <row r="154" spans="1:4" s="169" customFormat="1" ht="14.25" x14ac:dyDescent="0.2">
      <c r="A154" s="168">
        <v>3</v>
      </c>
      <c r="B154" s="169">
        <v>384</v>
      </c>
      <c r="C154" s="169" t="s">
        <v>164</v>
      </c>
      <c r="D154" s="169" t="s">
        <v>712</v>
      </c>
    </row>
    <row r="155" spans="1:4" s="169" customFormat="1" ht="14.25" x14ac:dyDescent="0.2">
      <c r="A155" s="168">
        <v>3</v>
      </c>
      <c r="B155" s="169">
        <v>66</v>
      </c>
      <c r="C155" s="169" t="s">
        <v>144</v>
      </c>
      <c r="D155" s="169" t="s">
        <v>679</v>
      </c>
    </row>
    <row r="156" spans="1:4" s="169" customFormat="1" ht="14.25" x14ac:dyDescent="0.2">
      <c r="A156" s="168">
        <v>10</v>
      </c>
      <c r="B156" s="169">
        <v>520</v>
      </c>
      <c r="C156" s="169" t="s">
        <v>280</v>
      </c>
      <c r="D156" s="169" t="s">
        <v>534</v>
      </c>
    </row>
    <row r="157" spans="1:4" s="169" customFormat="1" ht="14.25" x14ac:dyDescent="0.2">
      <c r="A157" s="168">
        <v>3</v>
      </c>
      <c r="B157" s="169">
        <v>96</v>
      </c>
      <c r="C157" s="169" t="s">
        <v>147</v>
      </c>
      <c r="D157" s="169" t="s">
        <v>609</v>
      </c>
    </row>
    <row r="158" spans="1:4" s="169" customFormat="1" ht="14.25" x14ac:dyDescent="0.2">
      <c r="A158" s="168">
        <v>10</v>
      </c>
      <c r="B158" s="169">
        <v>38</v>
      </c>
      <c r="C158" s="169" t="s">
        <v>781</v>
      </c>
      <c r="D158" s="169" t="s">
        <v>713</v>
      </c>
    </row>
    <row r="159" spans="1:4" s="169" customFormat="1" ht="14.25" x14ac:dyDescent="0.2">
      <c r="A159" s="168">
        <v>10</v>
      </c>
      <c r="B159" s="169">
        <v>519</v>
      </c>
      <c r="C159" s="169" t="s">
        <v>279</v>
      </c>
      <c r="D159" s="169" t="s">
        <v>534</v>
      </c>
    </row>
    <row r="160" spans="1:4" s="169" customFormat="1" ht="14.25" x14ac:dyDescent="0.2">
      <c r="A160" s="168">
        <v>2</v>
      </c>
      <c r="B160" s="169">
        <v>222</v>
      </c>
      <c r="C160" s="169" t="s">
        <v>120</v>
      </c>
      <c r="D160" s="169" t="s">
        <v>536</v>
      </c>
    </row>
    <row r="161" spans="1:4" s="169" customFormat="1" ht="14.25" x14ac:dyDescent="0.2">
      <c r="A161" s="168">
        <v>6</v>
      </c>
      <c r="B161" s="169">
        <v>54</v>
      </c>
      <c r="C161" s="169" t="s">
        <v>182</v>
      </c>
      <c r="D161" s="169" t="s">
        <v>658</v>
      </c>
    </row>
    <row r="162" spans="1:4" s="169" customFormat="1" ht="14.25" x14ac:dyDescent="0.2">
      <c r="A162" s="168">
        <v>4</v>
      </c>
      <c r="B162" s="169">
        <v>360</v>
      </c>
      <c r="C162" s="169" t="s">
        <v>159</v>
      </c>
      <c r="D162" s="169" t="s">
        <v>637</v>
      </c>
    </row>
    <row r="163" spans="1:4" s="169" customFormat="1" ht="14.25" x14ac:dyDescent="0.2">
      <c r="A163" s="168">
        <v>10</v>
      </c>
      <c r="B163" s="169">
        <v>249</v>
      </c>
      <c r="C163" s="169" t="s">
        <v>289</v>
      </c>
      <c r="D163" s="169" t="s">
        <v>607</v>
      </c>
    </row>
    <row r="164" spans="1:4" s="169" customFormat="1" ht="14.25" x14ac:dyDescent="0.2">
      <c r="A164" s="168">
        <v>10</v>
      </c>
      <c r="B164" s="169">
        <v>250</v>
      </c>
      <c r="C164" s="169" t="s">
        <v>290</v>
      </c>
      <c r="D164" s="169" t="s">
        <v>607</v>
      </c>
    </row>
    <row r="165" spans="1:4" s="169" customFormat="1" ht="14.25" x14ac:dyDescent="0.2">
      <c r="A165" s="168">
        <v>3</v>
      </c>
      <c r="B165" s="169">
        <v>316</v>
      </c>
      <c r="C165" s="169" t="s">
        <v>155</v>
      </c>
      <c r="D165" s="169" t="s">
        <v>644</v>
      </c>
    </row>
    <row r="166" spans="1:4" s="169" customFormat="1" ht="14.25" x14ac:dyDescent="0.2">
      <c r="A166" s="168">
        <v>2</v>
      </c>
      <c r="B166" s="169">
        <v>64</v>
      </c>
      <c r="C166" s="169" t="s">
        <v>108</v>
      </c>
      <c r="D166" s="169" t="s">
        <v>585</v>
      </c>
    </row>
    <row r="167" spans="1:4" s="169" customFormat="1" ht="14.25" x14ac:dyDescent="0.2">
      <c r="A167" s="168">
        <v>15</v>
      </c>
      <c r="B167" s="169">
        <v>70</v>
      </c>
      <c r="C167" s="169" t="s">
        <v>389</v>
      </c>
      <c r="D167" s="169" t="s">
        <v>577</v>
      </c>
    </row>
    <row r="168" spans="1:4" s="169" customFormat="1" ht="14.25" x14ac:dyDescent="0.2">
      <c r="A168" s="168">
        <v>11</v>
      </c>
      <c r="B168" s="169">
        <v>486</v>
      </c>
      <c r="C168" s="169" t="s">
        <v>310</v>
      </c>
      <c r="D168" s="169" t="s">
        <v>668</v>
      </c>
    </row>
    <row r="169" spans="1:4" s="169" customFormat="1" ht="14.25" x14ac:dyDescent="0.2">
      <c r="A169" s="168">
        <v>11</v>
      </c>
      <c r="B169" s="169">
        <v>347</v>
      </c>
      <c r="C169" s="169" t="s">
        <v>333</v>
      </c>
      <c r="D169" s="169" t="s">
        <v>745</v>
      </c>
    </row>
    <row r="170" spans="1:4" s="169" customFormat="1" ht="14.25" x14ac:dyDescent="0.2">
      <c r="A170" s="168">
        <v>2</v>
      </c>
      <c r="B170" s="169">
        <v>123</v>
      </c>
      <c r="C170" s="169" t="s">
        <v>113</v>
      </c>
      <c r="D170" s="169" t="s">
        <v>522</v>
      </c>
    </row>
    <row r="171" spans="1:4" s="169" customFormat="1" ht="14.25" x14ac:dyDescent="0.2">
      <c r="A171" s="168">
        <v>9</v>
      </c>
      <c r="B171" s="169">
        <v>169</v>
      </c>
      <c r="C171" s="169" t="s">
        <v>191</v>
      </c>
      <c r="D171" s="169" t="s">
        <v>519</v>
      </c>
    </row>
    <row r="172" spans="1:4" s="169" customFormat="1" ht="14.25" x14ac:dyDescent="0.2">
      <c r="A172" s="168">
        <v>15</v>
      </c>
      <c r="B172" s="169">
        <v>173</v>
      </c>
      <c r="C172" s="169" t="s">
        <v>391</v>
      </c>
      <c r="D172" s="169" t="s">
        <v>631</v>
      </c>
    </row>
    <row r="173" spans="1:4" s="169" customFormat="1" ht="14.25" x14ac:dyDescent="0.2">
      <c r="A173" s="168">
        <v>9</v>
      </c>
      <c r="B173" s="169">
        <v>378</v>
      </c>
      <c r="C173" s="169" t="s">
        <v>242</v>
      </c>
      <c r="D173" s="169" t="s">
        <v>595</v>
      </c>
    </row>
    <row r="174" spans="1:4" s="169" customFormat="1" ht="14.25" x14ac:dyDescent="0.2">
      <c r="A174" s="168">
        <v>6</v>
      </c>
      <c r="B174" s="169">
        <v>239</v>
      </c>
      <c r="C174" s="169" t="s">
        <v>194</v>
      </c>
      <c r="D174" s="169" t="s">
        <v>564</v>
      </c>
    </row>
    <row r="175" spans="1:4" s="169" customFormat="1" ht="14.25" x14ac:dyDescent="0.2">
      <c r="A175" s="168">
        <v>6</v>
      </c>
      <c r="B175" s="169">
        <v>582</v>
      </c>
      <c r="C175" s="169" t="s">
        <v>254</v>
      </c>
      <c r="D175" s="169" t="s">
        <v>511</v>
      </c>
    </row>
    <row r="176" spans="1:4" s="169" customFormat="1" ht="14.25" x14ac:dyDescent="0.2">
      <c r="A176" s="168">
        <v>4</v>
      </c>
      <c r="B176" s="169">
        <v>235</v>
      </c>
      <c r="C176" s="169" t="s">
        <v>153</v>
      </c>
      <c r="D176" s="169" t="s">
        <v>752</v>
      </c>
    </row>
    <row r="177" spans="1:4" s="169" customFormat="1" ht="14.25" x14ac:dyDescent="0.2">
      <c r="A177" s="168">
        <v>9</v>
      </c>
      <c r="B177" s="169">
        <v>573</v>
      </c>
      <c r="C177" s="169" t="s">
        <v>811</v>
      </c>
      <c r="D177" s="169" t="s">
        <v>598</v>
      </c>
    </row>
    <row r="178" spans="1:4" s="169" customFormat="1" ht="14.25" x14ac:dyDescent="0.2">
      <c r="A178" s="168">
        <v>2</v>
      </c>
      <c r="B178" s="169">
        <v>87</v>
      </c>
      <c r="C178" s="169" t="s">
        <v>812</v>
      </c>
      <c r="D178" s="169" t="s">
        <v>561</v>
      </c>
    </row>
    <row r="179" spans="1:4" s="169" customFormat="1" ht="14.25" x14ac:dyDescent="0.2">
      <c r="A179" s="168">
        <v>3</v>
      </c>
      <c r="B179" s="169">
        <v>597</v>
      </c>
      <c r="C179" s="169" t="s">
        <v>813</v>
      </c>
      <c r="D179" s="169" t="s">
        <v>592</v>
      </c>
    </row>
    <row r="180" spans="1:4" s="169" customFormat="1" ht="14.25" x14ac:dyDescent="0.2">
      <c r="A180" s="168">
        <v>2</v>
      </c>
      <c r="B180" s="169">
        <v>266</v>
      </c>
      <c r="C180" s="169" t="s">
        <v>814</v>
      </c>
      <c r="D180" s="169" t="s">
        <v>618</v>
      </c>
    </row>
    <row r="181" spans="1:4" s="169" customFormat="1" ht="14.25" x14ac:dyDescent="0.2">
      <c r="A181" s="168">
        <v>2</v>
      </c>
      <c r="B181" s="169">
        <v>532</v>
      </c>
      <c r="C181" s="169" t="s">
        <v>815</v>
      </c>
      <c r="D181" s="169" t="s">
        <v>536</v>
      </c>
    </row>
    <row r="182" spans="1:4" s="169" customFormat="1" ht="14.25" x14ac:dyDescent="0.2">
      <c r="A182" s="168">
        <v>9</v>
      </c>
      <c r="B182" s="169">
        <v>126</v>
      </c>
      <c r="C182" s="169" t="s">
        <v>816</v>
      </c>
      <c r="D182" s="169" t="s">
        <v>707</v>
      </c>
    </row>
    <row r="183" spans="1:4" s="169" customFormat="1" ht="14.25" x14ac:dyDescent="0.2">
      <c r="A183" s="168">
        <v>9</v>
      </c>
      <c r="B183" s="169">
        <v>158</v>
      </c>
      <c r="C183" s="169" t="s">
        <v>817</v>
      </c>
      <c r="D183" s="169" t="s">
        <v>574</v>
      </c>
    </row>
    <row r="184" spans="1:4" s="169" customFormat="1" ht="14.25" x14ac:dyDescent="0.2">
      <c r="A184" s="168">
        <v>2</v>
      </c>
      <c r="B184" s="169">
        <v>181</v>
      </c>
      <c r="C184" s="169" t="s">
        <v>818</v>
      </c>
      <c r="D184" s="169" t="s">
        <v>520</v>
      </c>
    </row>
    <row r="185" spans="1:4" s="169" customFormat="1" ht="14.25" x14ac:dyDescent="0.2">
      <c r="A185" s="168">
        <v>15</v>
      </c>
      <c r="B185" s="169">
        <v>575</v>
      </c>
      <c r="C185" s="169" t="s">
        <v>819</v>
      </c>
      <c r="D185" s="169" t="s">
        <v>769</v>
      </c>
    </row>
    <row r="186" spans="1:4" s="169" customFormat="1" ht="14.25" x14ac:dyDescent="0.2">
      <c r="A186" s="168">
        <v>16</v>
      </c>
      <c r="B186" s="169">
        <v>576</v>
      </c>
      <c r="C186" s="169" t="s">
        <v>820</v>
      </c>
      <c r="D186" s="169" t="s">
        <v>747</v>
      </c>
    </row>
    <row r="187" spans="1:4" s="169" customFormat="1" ht="14.25" x14ac:dyDescent="0.2">
      <c r="A187" s="168">
        <v>11</v>
      </c>
      <c r="B187" s="169">
        <v>257</v>
      </c>
      <c r="C187" s="169" t="s">
        <v>821</v>
      </c>
      <c r="D187" s="169" t="s">
        <v>580</v>
      </c>
    </row>
    <row r="188" spans="1:4" s="169" customFormat="1" ht="14.25" x14ac:dyDescent="0.2">
      <c r="A188" s="168">
        <v>9</v>
      </c>
      <c r="B188" s="169">
        <v>380</v>
      </c>
      <c r="C188" s="169" t="s">
        <v>822</v>
      </c>
      <c r="D188" s="169" t="s">
        <v>595</v>
      </c>
    </row>
    <row r="189" spans="1:4" s="169" customFormat="1" ht="14.25" x14ac:dyDescent="0.2">
      <c r="A189" s="168">
        <v>12</v>
      </c>
      <c r="B189" s="169">
        <v>516</v>
      </c>
      <c r="C189" s="169" t="s">
        <v>823</v>
      </c>
      <c r="D189" s="169" t="s">
        <v>648</v>
      </c>
    </row>
    <row r="190" spans="1:4" s="169" customFormat="1" ht="14.25" x14ac:dyDescent="0.2">
      <c r="A190" s="168">
        <v>6</v>
      </c>
      <c r="B190" s="169">
        <v>545</v>
      </c>
      <c r="C190" s="169" t="s">
        <v>824</v>
      </c>
      <c r="D190" s="169" t="s">
        <v>658</v>
      </c>
    </row>
    <row r="191" spans="1:4" s="169" customFormat="1" ht="14.25" x14ac:dyDescent="0.2">
      <c r="A191" s="168">
        <v>15</v>
      </c>
      <c r="B191" s="169">
        <v>577</v>
      </c>
      <c r="C191" s="169" t="s">
        <v>825</v>
      </c>
      <c r="D191" s="169" t="s">
        <v>770</v>
      </c>
    </row>
    <row r="192" spans="1:4" s="169" customFormat="1" ht="14.25" x14ac:dyDescent="0.2">
      <c r="A192" s="168">
        <v>12</v>
      </c>
      <c r="B192" s="169">
        <v>513</v>
      </c>
      <c r="C192" s="169" t="s">
        <v>826</v>
      </c>
      <c r="D192" s="169" t="s">
        <v>566</v>
      </c>
    </row>
    <row r="193" spans="1:4" s="169" customFormat="1" ht="14.25" x14ac:dyDescent="0.2">
      <c r="A193" s="168">
        <v>12</v>
      </c>
      <c r="B193" s="169">
        <v>515</v>
      </c>
      <c r="C193" s="169" t="s">
        <v>827</v>
      </c>
      <c r="D193" s="169" t="s">
        <v>714</v>
      </c>
    </row>
    <row r="194" spans="1:4" s="169" customFormat="1" ht="14.25" x14ac:dyDescent="0.2">
      <c r="A194" s="168">
        <v>13</v>
      </c>
      <c r="B194" s="169">
        <v>105</v>
      </c>
      <c r="C194" s="169" t="s">
        <v>349</v>
      </c>
      <c r="D194" s="169" t="s">
        <v>751</v>
      </c>
    </row>
    <row r="195" spans="1:4" s="169" customFormat="1" ht="14.25" x14ac:dyDescent="0.2">
      <c r="A195" s="168">
        <v>13</v>
      </c>
      <c r="B195" s="169">
        <v>435</v>
      </c>
      <c r="C195" s="169" t="s">
        <v>365</v>
      </c>
      <c r="D195" s="169" t="s">
        <v>532</v>
      </c>
    </row>
    <row r="196" spans="1:4" s="169" customFormat="1" ht="14.25" x14ac:dyDescent="0.2">
      <c r="A196" s="168">
        <v>6</v>
      </c>
      <c r="B196" s="169">
        <v>47</v>
      </c>
      <c r="C196" s="169" t="s">
        <v>180</v>
      </c>
      <c r="D196" s="169" t="s">
        <v>647</v>
      </c>
    </row>
    <row r="197" spans="1:4" s="169" customFormat="1" ht="14.25" x14ac:dyDescent="0.2">
      <c r="A197" s="168">
        <v>12</v>
      </c>
      <c r="B197" s="169">
        <v>247</v>
      </c>
      <c r="C197" s="169" t="s">
        <v>325</v>
      </c>
      <c r="D197" s="169" t="s">
        <v>778</v>
      </c>
    </row>
    <row r="198" spans="1:4" s="169" customFormat="1" ht="14.25" x14ac:dyDescent="0.2">
      <c r="A198" s="168">
        <v>4</v>
      </c>
      <c r="B198" s="169">
        <v>361</v>
      </c>
      <c r="C198" s="169" t="s">
        <v>160</v>
      </c>
      <c r="D198" s="169" t="s">
        <v>637</v>
      </c>
    </row>
    <row r="199" spans="1:4" s="169" customFormat="1" ht="14.25" x14ac:dyDescent="0.2">
      <c r="A199" s="168">
        <v>2</v>
      </c>
      <c r="B199" s="169">
        <v>531</v>
      </c>
      <c r="C199" s="169" t="s">
        <v>131</v>
      </c>
      <c r="D199" s="169" t="s">
        <v>536</v>
      </c>
    </row>
    <row r="200" spans="1:4" s="169" customFormat="1" ht="14.25" x14ac:dyDescent="0.2">
      <c r="A200" s="168">
        <v>2</v>
      </c>
      <c r="B200" s="169">
        <v>367</v>
      </c>
      <c r="C200" s="169" t="s">
        <v>125</v>
      </c>
      <c r="D200" s="169" t="s">
        <v>567</v>
      </c>
    </row>
    <row r="201" spans="1:4" s="169" customFormat="1" ht="14.25" x14ac:dyDescent="0.2">
      <c r="A201" s="168">
        <v>4</v>
      </c>
      <c r="B201" s="169">
        <v>289</v>
      </c>
      <c r="C201" s="169" t="s">
        <v>92</v>
      </c>
      <c r="D201" s="169" t="s">
        <v>545</v>
      </c>
    </row>
    <row r="202" spans="1:4" s="169" customFormat="1" ht="14.25" x14ac:dyDescent="0.2">
      <c r="A202" s="168">
        <v>14</v>
      </c>
      <c r="B202" s="169">
        <v>425</v>
      </c>
      <c r="C202" s="169" t="s">
        <v>375</v>
      </c>
      <c r="D202" s="169" t="s">
        <v>763</v>
      </c>
    </row>
    <row r="203" spans="1:4" s="169" customFormat="1" ht="14.25" x14ac:dyDescent="0.2">
      <c r="A203" s="168">
        <v>2</v>
      </c>
      <c r="B203" s="169">
        <v>82</v>
      </c>
      <c r="C203" s="169" t="s">
        <v>110</v>
      </c>
      <c r="D203" s="169" t="s">
        <v>561</v>
      </c>
    </row>
    <row r="204" spans="1:4" s="169" customFormat="1" ht="14.25" x14ac:dyDescent="0.2">
      <c r="A204" s="168">
        <v>3</v>
      </c>
      <c r="B204" s="169">
        <v>346</v>
      </c>
      <c r="C204" s="169" t="s">
        <v>157</v>
      </c>
      <c r="D204" s="169" t="s">
        <v>541</v>
      </c>
    </row>
    <row r="205" spans="1:4" s="169" customFormat="1" ht="14.25" x14ac:dyDescent="0.2">
      <c r="A205" s="168">
        <v>10</v>
      </c>
      <c r="B205" s="169">
        <v>518</v>
      </c>
      <c r="C205" s="169" t="s">
        <v>278</v>
      </c>
      <c r="D205" s="169" t="s">
        <v>534</v>
      </c>
    </row>
    <row r="206" spans="1:4" s="169" customFormat="1" ht="14.25" x14ac:dyDescent="0.2">
      <c r="A206" s="168">
        <v>4</v>
      </c>
      <c r="B206" s="169">
        <v>236</v>
      </c>
      <c r="C206" s="169" t="s">
        <v>154</v>
      </c>
      <c r="D206" s="169" t="s">
        <v>752</v>
      </c>
    </row>
    <row r="207" spans="1:4" s="169" customFormat="1" ht="14.25" x14ac:dyDescent="0.2">
      <c r="A207" s="168">
        <v>4</v>
      </c>
      <c r="B207" s="169">
        <v>290</v>
      </c>
      <c r="C207" s="169" t="s">
        <v>93</v>
      </c>
      <c r="D207" s="169" t="s">
        <v>545</v>
      </c>
    </row>
    <row r="208" spans="1:4" s="169" customFormat="1" ht="14.25" x14ac:dyDescent="0.2">
      <c r="A208" s="168">
        <v>4</v>
      </c>
      <c r="B208" s="169">
        <v>288</v>
      </c>
      <c r="C208" s="169" t="s">
        <v>91</v>
      </c>
      <c r="D208" s="169" t="s">
        <v>545</v>
      </c>
    </row>
    <row r="209" spans="1:4" s="169" customFormat="1" ht="14.25" x14ac:dyDescent="0.2">
      <c r="A209" s="168">
        <v>4</v>
      </c>
      <c r="B209" s="169">
        <v>291</v>
      </c>
      <c r="C209" s="169" t="s">
        <v>94</v>
      </c>
      <c r="D209" s="169" t="s">
        <v>545</v>
      </c>
    </row>
    <row r="210" spans="1:4" s="169" customFormat="1" ht="14.25" x14ac:dyDescent="0.2">
      <c r="A210" s="168">
        <v>3</v>
      </c>
      <c r="B210" s="169">
        <v>394</v>
      </c>
      <c r="C210" s="169" t="s">
        <v>166</v>
      </c>
      <c r="D210" s="169" t="s">
        <v>568</v>
      </c>
    </row>
    <row r="211" spans="1:4" s="169" customFormat="1" ht="14.25" x14ac:dyDescent="0.2">
      <c r="A211" s="168">
        <v>10</v>
      </c>
      <c r="B211" s="169">
        <v>274</v>
      </c>
      <c r="C211" s="169" t="s">
        <v>270</v>
      </c>
      <c r="D211" s="169" t="s">
        <v>534</v>
      </c>
    </row>
    <row r="212" spans="1:4" s="169" customFormat="1" ht="14.25" x14ac:dyDescent="0.2">
      <c r="A212" s="168">
        <v>7</v>
      </c>
      <c r="B212" s="169">
        <v>284</v>
      </c>
      <c r="C212" s="169" t="s">
        <v>272</v>
      </c>
      <c r="D212" s="169" t="s">
        <v>549</v>
      </c>
    </row>
    <row r="213" spans="1:4" s="169" customFormat="1" ht="14.25" x14ac:dyDescent="0.2">
      <c r="A213" s="168">
        <v>16</v>
      </c>
      <c r="B213" s="169">
        <v>565</v>
      </c>
      <c r="C213" s="169" t="s">
        <v>424</v>
      </c>
      <c r="D213" s="169" t="s">
        <v>753</v>
      </c>
    </row>
    <row r="214" spans="1:4" s="169" customFormat="1" ht="14.25" x14ac:dyDescent="0.2">
      <c r="A214" s="168">
        <v>2</v>
      </c>
      <c r="B214" s="169">
        <v>182</v>
      </c>
      <c r="C214" s="169" t="s">
        <v>828</v>
      </c>
      <c r="D214" s="169" t="s">
        <v>520</v>
      </c>
    </row>
    <row r="215" spans="1:4" s="169" customFormat="1" ht="14.25" x14ac:dyDescent="0.2">
      <c r="A215" s="168">
        <v>7</v>
      </c>
      <c r="B215" s="169">
        <v>227</v>
      </c>
      <c r="C215" s="169" t="s">
        <v>267</v>
      </c>
      <c r="D215" s="169" t="s">
        <v>699</v>
      </c>
    </row>
    <row r="216" spans="1:4" s="169" customFormat="1" ht="14.25" x14ac:dyDescent="0.2">
      <c r="A216" s="168">
        <v>14</v>
      </c>
      <c r="B216" s="169">
        <v>208</v>
      </c>
      <c r="C216" s="169" t="s">
        <v>370</v>
      </c>
      <c r="D216" s="169" t="s">
        <v>777</v>
      </c>
    </row>
    <row r="217" spans="1:4" s="169" customFormat="1" ht="14.25" x14ac:dyDescent="0.2">
      <c r="A217" s="168">
        <v>8</v>
      </c>
      <c r="B217" s="169">
        <v>194</v>
      </c>
      <c r="C217" s="169" t="s">
        <v>263</v>
      </c>
      <c r="D217" s="169" t="s">
        <v>563</v>
      </c>
    </row>
    <row r="218" spans="1:4" s="169" customFormat="1" ht="14.25" x14ac:dyDescent="0.2">
      <c r="A218" s="168">
        <v>12</v>
      </c>
      <c r="B218" s="169">
        <v>271</v>
      </c>
      <c r="C218" s="169" t="s">
        <v>331</v>
      </c>
      <c r="D218" s="169" t="s">
        <v>762</v>
      </c>
    </row>
    <row r="219" spans="1:4" s="169" customFormat="1" ht="14.25" x14ac:dyDescent="0.2">
      <c r="A219" s="168">
        <v>6</v>
      </c>
      <c r="B219" s="169">
        <v>460</v>
      </c>
      <c r="C219" s="169" t="s">
        <v>244</v>
      </c>
      <c r="D219" s="169" t="s">
        <v>511</v>
      </c>
    </row>
    <row r="220" spans="1:4" s="169" customFormat="1" ht="14.25" x14ac:dyDescent="0.2">
      <c r="A220" s="168">
        <v>16</v>
      </c>
      <c r="B220" s="169">
        <v>69</v>
      </c>
      <c r="C220" s="169" t="s">
        <v>406</v>
      </c>
      <c r="D220" s="169" t="s">
        <v>747</v>
      </c>
    </row>
    <row r="221" spans="1:4" s="169" customFormat="1" ht="14.25" x14ac:dyDescent="0.2">
      <c r="A221" s="168">
        <v>16</v>
      </c>
      <c r="B221" s="169">
        <v>148</v>
      </c>
      <c r="C221" s="169" t="s">
        <v>412</v>
      </c>
      <c r="D221" s="169" t="s">
        <v>757</v>
      </c>
    </row>
    <row r="222" spans="1:4" s="169" customFormat="1" ht="14.25" x14ac:dyDescent="0.2">
      <c r="A222" s="168">
        <v>6</v>
      </c>
      <c r="B222" s="169">
        <v>53</v>
      </c>
      <c r="C222" s="169" t="s">
        <v>181</v>
      </c>
      <c r="D222" s="169" t="s">
        <v>658</v>
      </c>
    </row>
    <row r="223" spans="1:4" s="169" customFormat="1" ht="14.25" x14ac:dyDescent="0.2">
      <c r="A223" s="168">
        <v>15</v>
      </c>
      <c r="B223" s="169">
        <v>364</v>
      </c>
      <c r="C223" s="169" t="s">
        <v>396</v>
      </c>
      <c r="D223" s="169" t="s">
        <v>770</v>
      </c>
    </row>
    <row r="224" spans="1:4" s="169" customFormat="1" ht="14.25" x14ac:dyDescent="0.2">
      <c r="A224" s="168">
        <v>3</v>
      </c>
      <c r="B224" s="169">
        <v>541</v>
      </c>
      <c r="C224" s="169" t="s">
        <v>174</v>
      </c>
      <c r="D224" s="169" t="s">
        <v>754</v>
      </c>
    </row>
    <row r="225" spans="1:4" s="169" customFormat="1" ht="14.25" x14ac:dyDescent="0.2">
      <c r="A225" s="168">
        <v>12</v>
      </c>
      <c r="B225" s="169">
        <v>491</v>
      </c>
      <c r="C225" s="169" t="s">
        <v>339</v>
      </c>
      <c r="D225" s="169" t="s">
        <v>764</v>
      </c>
    </row>
    <row r="226" spans="1:4" s="169" customFormat="1" ht="14.25" x14ac:dyDescent="0.2">
      <c r="A226" s="168">
        <v>16</v>
      </c>
      <c r="B226" s="169">
        <v>454</v>
      </c>
      <c r="C226" s="169" t="s">
        <v>423</v>
      </c>
      <c r="D226" s="169" t="s">
        <v>761</v>
      </c>
    </row>
    <row r="227" spans="1:4" s="169" customFormat="1" ht="14.25" x14ac:dyDescent="0.2">
      <c r="A227" s="168">
        <v>3</v>
      </c>
      <c r="B227" s="169">
        <v>97</v>
      </c>
      <c r="C227" s="169" t="s">
        <v>148</v>
      </c>
      <c r="D227" s="169" t="s">
        <v>609</v>
      </c>
    </row>
    <row r="228" spans="1:4" s="169" customFormat="1" ht="14.25" x14ac:dyDescent="0.2">
      <c r="A228" s="168">
        <v>1</v>
      </c>
      <c r="B228" s="169">
        <v>593</v>
      </c>
      <c r="C228" s="169" t="s">
        <v>177</v>
      </c>
      <c r="D228" s="169" t="s">
        <v>518</v>
      </c>
    </row>
    <row r="229" spans="1:4" s="169" customFormat="1" ht="14.25" x14ac:dyDescent="0.2">
      <c r="A229" s="168">
        <v>1</v>
      </c>
      <c r="B229" s="169">
        <v>35</v>
      </c>
      <c r="C229" s="169" t="s">
        <v>141</v>
      </c>
      <c r="D229" s="169" t="s">
        <v>571</v>
      </c>
    </row>
    <row r="230" spans="1:4" s="169" customFormat="1" ht="14.25" x14ac:dyDescent="0.2">
      <c r="A230" s="168">
        <v>15</v>
      </c>
      <c r="B230" s="169">
        <v>40</v>
      </c>
      <c r="C230" s="169" t="s">
        <v>385</v>
      </c>
      <c r="D230" s="169" t="s">
        <v>651</v>
      </c>
    </row>
    <row r="231" spans="1:4" s="169" customFormat="1" ht="14.25" x14ac:dyDescent="0.2">
      <c r="A231" s="168">
        <v>7</v>
      </c>
      <c r="B231" s="169">
        <v>279</v>
      </c>
      <c r="C231" s="169" t="s">
        <v>196</v>
      </c>
      <c r="D231" s="169" t="s">
        <v>703</v>
      </c>
    </row>
    <row r="232" spans="1:4" s="169" customFormat="1" ht="14.25" x14ac:dyDescent="0.2">
      <c r="A232" s="168">
        <v>7</v>
      </c>
      <c r="B232" s="169">
        <v>226</v>
      </c>
      <c r="C232" s="169" t="s">
        <v>266</v>
      </c>
      <c r="D232" s="169" t="s">
        <v>699</v>
      </c>
    </row>
    <row r="233" spans="1:4" s="169" customFormat="1" ht="14.25" x14ac:dyDescent="0.2">
      <c r="A233" s="168">
        <v>9</v>
      </c>
      <c r="B233" s="169">
        <v>119</v>
      </c>
      <c r="C233" s="169" t="s">
        <v>233</v>
      </c>
      <c r="D233" s="169" t="s">
        <v>739</v>
      </c>
    </row>
    <row r="234" spans="1:4" s="169" customFormat="1" ht="14.25" x14ac:dyDescent="0.2">
      <c r="A234" s="168">
        <v>14</v>
      </c>
      <c r="B234" s="169">
        <v>186</v>
      </c>
      <c r="C234" s="169" t="s">
        <v>368</v>
      </c>
      <c r="D234" s="169" t="s">
        <v>738</v>
      </c>
    </row>
    <row r="235" spans="1:4" s="169" customFormat="1" ht="14.25" x14ac:dyDescent="0.2">
      <c r="A235" s="168">
        <v>16</v>
      </c>
      <c r="B235" s="169">
        <v>453</v>
      </c>
      <c r="C235" s="169" t="s">
        <v>422</v>
      </c>
      <c r="D235" s="169" t="s">
        <v>660</v>
      </c>
    </row>
    <row r="236" spans="1:4" s="169" customFormat="1" ht="14.25" x14ac:dyDescent="0.2">
      <c r="A236" s="168">
        <v>9</v>
      </c>
      <c r="B236" s="169">
        <v>412</v>
      </c>
      <c r="C236" s="169" t="s">
        <v>243</v>
      </c>
      <c r="D236" s="169" t="s">
        <v>696</v>
      </c>
    </row>
    <row r="237" spans="1:4" s="169" customFormat="1" ht="14.25" x14ac:dyDescent="0.2">
      <c r="A237" s="168">
        <v>11</v>
      </c>
      <c r="B237" s="169">
        <v>120</v>
      </c>
      <c r="C237" s="169" t="s">
        <v>306</v>
      </c>
      <c r="D237" s="169" t="s">
        <v>758</v>
      </c>
    </row>
    <row r="238" spans="1:4" s="169" customFormat="1" ht="14.25" x14ac:dyDescent="0.2">
      <c r="A238" s="168">
        <v>13</v>
      </c>
      <c r="B238" s="169">
        <v>430</v>
      </c>
      <c r="C238" s="169" t="s">
        <v>360</v>
      </c>
      <c r="D238" s="169" t="s">
        <v>532</v>
      </c>
    </row>
    <row r="239" spans="1:4" s="169" customFormat="1" ht="14.25" x14ac:dyDescent="0.2">
      <c r="A239" s="168">
        <v>9</v>
      </c>
      <c r="B239" s="169">
        <v>321</v>
      </c>
      <c r="C239" s="169" t="s">
        <v>240</v>
      </c>
      <c r="D239" s="169" t="s">
        <v>584</v>
      </c>
    </row>
    <row r="240" spans="1:4" s="169" customFormat="1" ht="14.25" x14ac:dyDescent="0.2">
      <c r="A240" s="168">
        <v>9</v>
      </c>
      <c r="B240" s="169">
        <v>238</v>
      </c>
      <c r="C240" s="169" t="s">
        <v>236</v>
      </c>
      <c r="D240" s="169" t="s">
        <v>702</v>
      </c>
    </row>
    <row r="241" spans="1:4" s="169" customFormat="1" ht="14.25" x14ac:dyDescent="0.2">
      <c r="A241" s="168">
        <v>8</v>
      </c>
      <c r="B241" s="169">
        <v>497</v>
      </c>
      <c r="C241" s="169" t="s">
        <v>297</v>
      </c>
      <c r="D241" s="169" t="s">
        <v>680</v>
      </c>
    </row>
    <row r="242" spans="1:4" s="169" customFormat="1" ht="14.25" x14ac:dyDescent="0.2">
      <c r="A242" s="168">
        <v>14</v>
      </c>
      <c r="B242" s="169">
        <v>207</v>
      </c>
      <c r="C242" s="169" t="s">
        <v>369</v>
      </c>
      <c r="D242" s="169" t="s">
        <v>700</v>
      </c>
    </row>
    <row r="243" spans="1:4" s="169" customFormat="1" ht="14.25" x14ac:dyDescent="0.2">
      <c r="A243" s="168">
        <v>8</v>
      </c>
      <c r="B243" s="169">
        <v>193</v>
      </c>
      <c r="C243" s="169" t="s">
        <v>262</v>
      </c>
      <c r="D243" s="169" t="s">
        <v>563</v>
      </c>
    </row>
    <row r="244" spans="1:4" s="169" customFormat="1" ht="14.25" x14ac:dyDescent="0.2">
      <c r="A244" s="168">
        <v>15</v>
      </c>
      <c r="B244" s="169">
        <v>521</v>
      </c>
      <c r="C244" s="169" t="s">
        <v>402</v>
      </c>
      <c r="D244" s="169" t="s">
        <v>570</v>
      </c>
    </row>
    <row r="245" spans="1:4" s="169" customFormat="1" ht="14.25" x14ac:dyDescent="0.2">
      <c r="A245" s="168">
        <v>10</v>
      </c>
      <c r="B245" s="169">
        <v>217</v>
      </c>
      <c r="C245" s="169" t="s">
        <v>287</v>
      </c>
      <c r="D245" s="169" t="s">
        <v>531</v>
      </c>
    </row>
    <row r="246" spans="1:4" s="169" customFormat="1" ht="14.25" x14ac:dyDescent="0.2">
      <c r="A246" s="168">
        <v>13</v>
      </c>
      <c r="B246" s="169">
        <v>431</v>
      </c>
      <c r="C246" s="169" t="s">
        <v>361</v>
      </c>
      <c r="D246" s="169" t="s">
        <v>532</v>
      </c>
    </row>
    <row r="247" spans="1:4" s="169" customFormat="1" ht="14.25" x14ac:dyDescent="0.2">
      <c r="A247" s="168">
        <v>10</v>
      </c>
      <c r="B247" s="169">
        <v>273</v>
      </c>
      <c r="C247" s="169" t="s">
        <v>269</v>
      </c>
      <c r="D247" s="169" t="s">
        <v>748</v>
      </c>
    </row>
    <row r="248" spans="1:4" s="169" customFormat="1" ht="14.25" x14ac:dyDescent="0.2">
      <c r="A248" s="168">
        <v>10</v>
      </c>
      <c r="B248" s="169">
        <v>23</v>
      </c>
      <c r="C248" s="169" t="s">
        <v>281</v>
      </c>
      <c r="D248" s="169" t="s">
        <v>624</v>
      </c>
    </row>
    <row r="249" spans="1:4" s="169" customFormat="1" ht="14.25" x14ac:dyDescent="0.2">
      <c r="A249" s="168">
        <v>13</v>
      </c>
      <c r="B249" s="169">
        <v>432</v>
      </c>
      <c r="C249" s="169" t="s">
        <v>362</v>
      </c>
      <c r="D249" s="169" t="s">
        <v>532</v>
      </c>
    </row>
    <row r="250" spans="1:4" s="169" customFormat="1" ht="14.25" x14ac:dyDescent="0.2">
      <c r="A250" s="168">
        <v>9</v>
      </c>
      <c r="B250" s="169">
        <v>354</v>
      </c>
      <c r="C250" s="169" t="s">
        <v>198</v>
      </c>
      <c r="D250" s="169" t="s">
        <v>528</v>
      </c>
    </row>
    <row r="251" spans="1:4" s="169" customFormat="1" ht="14.25" x14ac:dyDescent="0.2">
      <c r="A251" s="168">
        <v>16</v>
      </c>
      <c r="B251" s="169">
        <v>68</v>
      </c>
      <c r="C251" s="169" t="s">
        <v>405</v>
      </c>
      <c r="D251" s="169" t="s">
        <v>544</v>
      </c>
    </row>
    <row r="252" spans="1:4" s="169" customFormat="1" ht="14.25" x14ac:dyDescent="0.2">
      <c r="A252" s="168">
        <v>15</v>
      </c>
      <c r="B252" s="169">
        <v>282</v>
      </c>
      <c r="C252" s="169" t="s">
        <v>392</v>
      </c>
      <c r="D252" s="169" t="s">
        <v>708</v>
      </c>
    </row>
    <row r="253" spans="1:4" s="169" customFormat="1" ht="14.25" x14ac:dyDescent="0.2">
      <c r="A253" s="168">
        <v>13</v>
      </c>
      <c r="B253" s="169">
        <v>172</v>
      </c>
      <c r="C253" s="169" t="s">
        <v>352</v>
      </c>
      <c r="D253" s="169" t="s">
        <v>612</v>
      </c>
    </row>
    <row r="254" spans="1:4" s="169" customFormat="1" ht="14.25" x14ac:dyDescent="0.2">
      <c r="A254" s="168">
        <v>16</v>
      </c>
      <c r="B254" s="169">
        <v>280</v>
      </c>
      <c r="C254" s="169" t="s">
        <v>419</v>
      </c>
      <c r="D254" s="169" t="s">
        <v>613</v>
      </c>
    </row>
    <row r="255" spans="1:4" s="169" customFormat="1" ht="14.25" x14ac:dyDescent="0.2">
      <c r="A255" s="168">
        <v>2</v>
      </c>
      <c r="B255" s="169">
        <v>191</v>
      </c>
      <c r="C255" s="169" t="s">
        <v>118</v>
      </c>
      <c r="D255" s="169" t="s">
        <v>520</v>
      </c>
    </row>
    <row r="256" spans="1:4" s="169" customFormat="1" ht="14.25" x14ac:dyDescent="0.2">
      <c r="A256" s="168">
        <v>2</v>
      </c>
      <c r="B256" s="169">
        <v>530</v>
      </c>
      <c r="C256" s="169" t="s">
        <v>130</v>
      </c>
      <c r="D256" s="169" t="s">
        <v>520</v>
      </c>
    </row>
    <row r="257" spans="1:4" s="169" customFormat="1" ht="14.25" x14ac:dyDescent="0.2">
      <c r="A257" s="168">
        <v>13</v>
      </c>
      <c r="B257" s="169">
        <v>433</v>
      </c>
      <c r="C257" s="169" t="s">
        <v>363</v>
      </c>
      <c r="D257" s="169" t="s">
        <v>532</v>
      </c>
    </row>
    <row r="258" spans="1:4" s="169" customFormat="1" ht="14.25" x14ac:dyDescent="0.2">
      <c r="A258" s="168">
        <v>15</v>
      </c>
      <c r="B258" s="169">
        <v>331</v>
      </c>
      <c r="C258" s="169" t="s">
        <v>829</v>
      </c>
      <c r="D258" s="169" t="s">
        <v>701</v>
      </c>
    </row>
    <row r="259" spans="1:4" s="169" customFormat="1" ht="14.25" x14ac:dyDescent="0.2">
      <c r="A259" s="168">
        <v>3</v>
      </c>
      <c r="B259" s="169">
        <v>393</v>
      </c>
      <c r="C259" s="169" t="s">
        <v>165</v>
      </c>
      <c r="D259" s="169" t="s">
        <v>568</v>
      </c>
    </row>
    <row r="260" spans="1:4" s="169" customFormat="1" ht="14.25" x14ac:dyDescent="0.2">
      <c r="A260" s="168">
        <v>7</v>
      </c>
      <c r="B260" s="169">
        <v>283</v>
      </c>
      <c r="C260" s="169" t="s">
        <v>271</v>
      </c>
      <c r="D260" s="169" t="s">
        <v>549</v>
      </c>
    </row>
    <row r="261" spans="1:4" s="169" customFormat="1" ht="14.25" x14ac:dyDescent="0.2">
      <c r="A261" s="168">
        <v>16</v>
      </c>
      <c r="B261" s="169">
        <v>259</v>
      </c>
      <c r="C261" s="169" t="s">
        <v>418</v>
      </c>
      <c r="D261" s="169" t="s">
        <v>526</v>
      </c>
    </row>
    <row r="262" spans="1:4" s="169" customFormat="1" ht="14.25" x14ac:dyDescent="0.2">
      <c r="A262" s="168">
        <v>4</v>
      </c>
      <c r="B262" s="169">
        <v>292</v>
      </c>
      <c r="C262" s="169" t="s">
        <v>95</v>
      </c>
      <c r="D262" s="169" t="s">
        <v>545</v>
      </c>
    </row>
    <row r="263" spans="1:4" s="169" customFormat="1" ht="14.25" x14ac:dyDescent="0.2">
      <c r="A263" s="168">
        <v>4</v>
      </c>
      <c r="B263" s="169">
        <v>296</v>
      </c>
      <c r="C263" s="169" t="s">
        <v>99</v>
      </c>
      <c r="D263" s="169" t="s">
        <v>545</v>
      </c>
    </row>
    <row r="264" spans="1:4" s="169" customFormat="1" ht="14.25" x14ac:dyDescent="0.2">
      <c r="A264" s="168">
        <v>13</v>
      </c>
      <c r="B264" s="169">
        <v>416</v>
      </c>
      <c r="C264" s="169" t="s">
        <v>358</v>
      </c>
      <c r="D264" s="169" t="s">
        <v>733</v>
      </c>
    </row>
    <row r="265" spans="1:4" s="169" customFormat="1" ht="14.25" x14ac:dyDescent="0.2">
      <c r="A265" s="168">
        <v>4</v>
      </c>
      <c r="B265" s="169">
        <v>293</v>
      </c>
      <c r="C265" s="169" t="s">
        <v>96</v>
      </c>
      <c r="D265" s="169" t="s">
        <v>545</v>
      </c>
    </row>
    <row r="266" spans="1:4" s="169" customFormat="1" ht="14.25" x14ac:dyDescent="0.2">
      <c r="A266" s="168">
        <v>4</v>
      </c>
      <c r="B266" s="169">
        <v>294</v>
      </c>
      <c r="C266" s="169" t="s">
        <v>97</v>
      </c>
      <c r="D266" s="169" t="s">
        <v>545</v>
      </c>
    </row>
    <row r="267" spans="1:4" s="169" customFormat="1" ht="14.25" x14ac:dyDescent="0.2">
      <c r="A267" s="168">
        <v>4</v>
      </c>
      <c r="B267" s="169">
        <v>295</v>
      </c>
      <c r="C267" s="169" t="s">
        <v>98</v>
      </c>
      <c r="D267" s="169" t="s">
        <v>545</v>
      </c>
    </row>
    <row r="268" spans="1:4" s="169" customFormat="1" ht="14.25" x14ac:dyDescent="0.2">
      <c r="A268" s="168">
        <v>4</v>
      </c>
      <c r="B268" s="169">
        <v>233</v>
      </c>
      <c r="C268" s="169" t="s">
        <v>151</v>
      </c>
      <c r="D268" s="169" t="s">
        <v>752</v>
      </c>
    </row>
    <row r="269" spans="1:4" s="169" customFormat="1" ht="14.25" x14ac:dyDescent="0.2">
      <c r="A269" s="168">
        <v>4</v>
      </c>
      <c r="B269" s="169">
        <v>234</v>
      </c>
      <c r="C269" s="169" t="s">
        <v>152</v>
      </c>
      <c r="D269" s="169" t="s">
        <v>752</v>
      </c>
    </row>
    <row r="270" spans="1:4" s="169" customFormat="1" ht="14.25" x14ac:dyDescent="0.2">
      <c r="A270" s="168">
        <v>9</v>
      </c>
      <c r="B270" s="169">
        <v>124</v>
      </c>
      <c r="C270" s="169" t="s">
        <v>185</v>
      </c>
      <c r="D270" s="169" t="s">
        <v>707</v>
      </c>
    </row>
    <row r="271" spans="1:4" s="169" customFormat="1" ht="14.25" x14ac:dyDescent="0.2">
      <c r="A271" s="168">
        <v>8</v>
      </c>
      <c r="B271" s="169">
        <v>224</v>
      </c>
      <c r="C271" s="169" t="s">
        <v>265</v>
      </c>
      <c r="D271" s="169" t="s">
        <v>547</v>
      </c>
    </row>
    <row r="272" spans="1:4" s="169" customFormat="1" ht="14.25" x14ac:dyDescent="0.2">
      <c r="A272" s="168">
        <v>7</v>
      </c>
      <c r="B272" s="169">
        <v>276</v>
      </c>
      <c r="C272" s="169" t="s">
        <v>238</v>
      </c>
      <c r="D272" s="169" t="s">
        <v>533</v>
      </c>
    </row>
    <row r="273" spans="1:4" s="169" customFormat="1" ht="14.25" x14ac:dyDescent="0.2">
      <c r="A273" s="168">
        <v>7</v>
      </c>
      <c r="B273" s="169">
        <v>275</v>
      </c>
      <c r="C273" s="169" t="s">
        <v>237</v>
      </c>
      <c r="D273" s="169" t="s">
        <v>533</v>
      </c>
    </row>
    <row r="274" spans="1:4" s="169" customFormat="1" ht="14.25" x14ac:dyDescent="0.2">
      <c r="A274" s="168">
        <v>15</v>
      </c>
      <c r="B274" s="169">
        <v>130</v>
      </c>
      <c r="C274" s="169" t="s">
        <v>390</v>
      </c>
      <c r="D274" s="169" t="s">
        <v>769</v>
      </c>
    </row>
    <row r="275" spans="1:4" s="169" customFormat="1" ht="14.25" x14ac:dyDescent="0.2">
      <c r="A275" s="168">
        <v>16</v>
      </c>
      <c r="B275" s="169">
        <v>317</v>
      </c>
      <c r="C275" s="169" t="s">
        <v>420</v>
      </c>
      <c r="D275" s="169" t="s">
        <v>539</v>
      </c>
    </row>
    <row r="276" spans="1:4" s="169" customFormat="1" ht="14.25" x14ac:dyDescent="0.2">
      <c r="A276" s="168">
        <v>2</v>
      </c>
      <c r="B276" s="169">
        <v>216</v>
      </c>
      <c r="C276" s="169" t="s">
        <v>119</v>
      </c>
      <c r="D276" s="169" t="s">
        <v>695</v>
      </c>
    </row>
    <row r="277" spans="1:4" s="169" customFormat="1" ht="14.25" x14ac:dyDescent="0.2">
      <c r="A277" s="168">
        <v>7</v>
      </c>
      <c r="B277" s="169">
        <v>401</v>
      </c>
      <c r="C277" s="169" t="s">
        <v>274</v>
      </c>
      <c r="D277" s="169" t="s">
        <v>556</v>
      </c>
    </row>
    <row r="278" spans="1:4" s="169" customFormat="1" ht="14.25" x14ac:dyDescent="0.2">
      <c r="A278" s="168">
        <v>11</v>
      </c>
      <c r="B278" s="169">
        <v>1</v>
      </c>
      <c r="C278" s="169" t="s">
        <v>298</v>
      </c>
      <c r="D278" s="169" t="s">
        <v>666</v>
      </c>
    </row>
    <row r="279" spans="1:4" s="169" customFormat="1" ht="14.25" x14ac:dyDescent="0.2">
      <c r="A279" s="168">
        <v>7</v>
      </c>
      <c r="B279" s="169">
        <v>221</v>
      </c>
      <c r="C279" s="169" t="s">
        <v>235</v>
      </c>
      <c r="D279" s="169" t="s">
        <v>646</v>
      </c>
    </row>
    <row r="280" spans="1:4" s="169" customFormat="1" ht="14.25" x14ac:dyDescent="0.2">
      <c r="A280" s="168">
        <v>12</v>
      </c>
      <c r="B280" s="169">
        <v>118</v>
      </c>
      <c r="C280" s="169" t="s">
        <v>317</v>
      </c>
      <c r="D280" s="169" t="s">
        <v>663</v>
      </c>
    </row>
    <row r="281" spans="1:4" s="169" customFormat="1" ht="14.25" x14ac:dyDescent="0.2">
      <c r="A281" s="168">
        <v>12</v>
      </c>
      <c r="B281" s="169">
        <v>55</v>
      </c>
      <c r="C281" s="169" t="s">
        <v>315</v>
      </c>
      <c r="D281" s="169" t="s">
        <v>727</v>
      </c>
    </row>
    <row r="282" spans="1:4" s="169" customFormat="1" ht="14.25" x14ac:dyDescent="0.2">
      <c r="A282" s="168">
        <v>1</v>
      </c>
      <c r="B282" s="169">
        <v>528</v>
      </c>
      <c r="C282" s="169" t="s">
        <v>106</v>
      </c>
      <c r="D282" s="169" t="s">
        <v>540</v>
      </c>
    </row>
    <row r="283" spans="1:4" s="169" customFormat="1" ht="14.25" x14ac:dyDescent="0.2">
      <c r="A283" s="168">
        <v>12</v>
      </c>
      <c r="B283" s="169">
        <v>225</v>
      </c>
      <c r="C283" s="169" t="s">
        <v>830</v>
      </c>
      <c r="D283" s="169" t="s">
        <v>831</v>
      </c>
    </row>
    <row r="284" spans="1:4" s="169" customFormat="1" ht="14.25" x14ac:dyDescent="0.2">
      <c r="A284" s="168">
        <v>5</v>
      </c>
      <c r="B284" s="169">
        <v>159</v>
      </c>
      <c r="C284" s="169" t="s">
        <v>258</v>
      </c>
      <c r="D284" s="169" t="s">
        <v>543</v>
      </c>
    </row>
    <row r="285" spans="1:4" s="169" customFormat="1" ht="14.25" x14ac:dyDescent="0.2">
      <c r="A285" s="168">
        <v>12</v>
      </c>
      <c r="B285" s="169">
        <v>580</v>
      </c>
      <c r="C285" s="169" t="s">
        <v>343</v>
      </c>
      <c r="D285" s="169" t="s">
        <v>773</v>
      </c>
    </row>
    <row r="286" spans="1:4" s="169" customFormat="1" ht="14.25" x14ac:dyDescent="0.2">
      <c r="A286" s="168">
        <v>7</v>
      </c>
      <c r="B286" s="169">
        <v>13</v>
      </c>
      <c r="C286" s="169" t="s">
        <v>230</v>
      </c>
      <c r="D286" s="169" t="s">
        <v>516</v>
      </c>
    </row>
    <row r="287" spans="1:4" s="169" customFormat="1" ht="14.25" x14ac:dyDescent="0.2">
      <c r="A287" s="168">
        <v>2</v>
      </c>
      <c r="B287" s="169">
        <v>392</v>
      </c>
      <c r="C287" s="169" t="s">
        <v>126</v>
      </c>
      <c r="D287" s="169" t="s">
        <v>670</v>
      </c>
    </row>
    <row r="288" spans="1:4" s="169" customFormat="1" ht="14.25" x14ac:dyDescent="0.2">
      <c r="A288" s="168">
        <v>1</v>
      </c>
      <c r="B288" s="169">
        <v>135</v>
      </c>
      <c r="C288" s="169" t="s">
        <v>87</v>
      </c>
      <c r="D288" s="169" t="s">
        <v>599</v>
      </c>
    </row>
    <row r="289" spans="1:4" s="169" customFormat="1" ht="14.25" x14ac:dyDescent="0.2">
      <c r="A289" s="168">
        <v>11</v>
      </c>
      <c r="B289" s="169">
        <v>268</v>
      </c>
      <c r="C289" s="169" t="s">
        <v>309</v>
      </c>
      <c r="D289" s="169" t="s">
        <v>623</v>
      </c>
    </row>
    <row r="290" spans="1:4" s="169" customFormat="1" ht="14.25" x14ac:dyDescent="0.2">
      <c r="A290" s="168">
        <v>1</v>
      </c>
      <c r="B290" s="169">
        <v>107</v>
      </c>
      <c r="C290" s="169" t="s">
        <v>85</v>
      </c>
      <c r="D290" s="169" t="s">
        <v>596</v>
      </c>
    </row>
    <row r="291" spans="1:4" s="169" customFormat="1" ht="14.25" x14ac:dyDescent="0.2">
      <c r="A291" s="168">
        <v>14</v>
      </c>
      <c r="B291" s="169">
        <v>90</v>
      </c>
      <c r="C291" s="169" t="s">
        <v>476</v>
      </c>
      <c r="D291" s="169" t="s">
        <v>719</v>
      </c>
    </row>
    <row r="292" spans="1:4" s="169" customFormat="1" ht="14.25" x14ac:dyDescent="0.2">
      <c r="A292" s="168">
        <v>3</v>
      </c>
      <c r="B292" s="169">
        <v>25</v>
      </c>
      <c r="C292" s="169" t="s">
        <v>140</v>
      </c>
      <c r="D292" s="169" t="s">
        <v>640</v>
      </c>
    </row>
    <row r="293" spans="1:4" s="169" customFormat="1" ht="14.25" x14ac:dyDescent="0.2">
      <c r="A293" s="168">
        <v>16</v>
      </c>
      <c r="B293" s="169">
        <v>204</v>
      </c>
      <c r="C293" s="169" t="s">
        <v>415</v>
      </c>
      <c r="D293" s="169" t="s">
        <v>673</v>
      </c>
    </row>
    <row r="294" spans="1:4" s="169" customFormat="1" ht="14.25" x14ac:dyDescent="0.2">
      <c r="A294" s="168">
        <v>16</v>
      </c>
      <c r="B294" s="169">
        <v>108</v>
      </c>
      <c r="C294" s="169" t="s">
        <v>407</v>
      </c>
      <c r="D294" s="169" t="s">
        <v>529</v>
      </c>
    </row>
    <row r="295" spans="1:4" s="169" customFormat="1" ht="14.25" x14ac:dyDescent="0.2">
      <c r="A295" s="168">
        <v>15</v>
      </c>
      <c r="B295" s="169">
        <v>449</v>
      </c>
      <c r="C295" s="169" t="s">
        <v>401</v>
      </c>
      <c r="D295" s="169" t="s">
        <v>521</v>
      </c>
    </row>
    <row r="296" spans="1:4" s="169" customFormat="1" ht="14.25" x14ac:dyDescent="0.2">
      <c r="A296" s="168">
        <v>1</v>
      </c>
      <c r="B296" s="169">
        <v>463</v>
      </c>
      <c r="C296" s="169" t="s">
        <v>104</v>
      </c>
      <c r="D296" s="169" t="s">
        <v>694</v>
      </c>
    </row>
    <row r="297" spans="1:4" s="169" customFormat="1" ht="14.25" x14ac:dyDescent="0.2">
      <c r="A297" s="168">
        <v>2</v>
      </c>
      <c r="B297" s="169">
        <v>103</v>
      </c>
      <c r="C297" s="169" t="s">
        <v>112</v>
      </c>
      <c r="D297" s="169" t="s">
        <v>583</v>
      </c>
    </row>
    <row r="298" spans="1:4" s="169" customFormat="1" ht="14.25" x14ac:dyDescent="0.2">
      <c r="A298" s="168">
        <v>5</v>
      </c>
      <c r="B298" s="169">
        <v>160</v>
      </c>
      <c r="C298" s="169" t="s">
        <v>259</v>
      </c>
      <c r="D298" s="169" t="s">
        <v>543</v>
      </c>
    </row>
    <row r="299" spans="1:4" s="169" customFormat="1" ht="14.25" x14ac:dyDescent="0.2">
      <c r="A299" s="168">
        <v>2</v>
      </c>
      <c r="B299" s="169">
        <v>507</v>
      </c>
      <c r="C299" s="169" t="s">
        <v>129</v>
      </c>
      <c r="D299" s="169" t="s">
        <v>633</v>
      </c>
    </row>
    <row r="300" spans="1:4" s="169" customFormat="1" ht="14.25" x14ac:dyDescent="0.2">
      <c r="A300" s="168">
        <v>13</v>
      </c>
      <c r="B300" s="169">
        <v>389</v>
      </c>
      <c r="C300" s="169" t="s">
        <v>356</v>
      </c>
      <c r="D300" s="169" t="s">
        <v>715</v>
      </c>
    </row>
    <row r="301" spans="1:4" s="169" customFormat="1" ht="14.25" x14ac:dyDescent="0.2">
      <c r="A301" s="168">
        <v>3</v>
      </c>
      <c r="B301" s="169">
        <v>415</v>
      </c>
      <c r="C301" s="169" t="s">
        <v>169</v>
      </c>
      <c r="D301" s="169" t="s">
        <v>682</v>
      </c>
    </row>
    <row r="302" spans="1:4" s="169" customFormat="1" ht="14.25" x14ac:dyDescent="0.2">
      <c r="A302" s="168">
        <v>10</v>
      </c>
      <c r="B302" s="169">
        <v>237</v>
      </c>
      <c r="C302" s="169" t="s">
        <v>288</v>
      </c>
      <c r="D302" s="169" t="s">
        <v>716</v>
      </c>
    </row>
    <row r="303" spans="1:4" s="169" customFormat="1" ht="14.25" x14ac:dyDescent="0.2">
      <c r="A303" s="168">
        <v>14</v>
      </c>
      <c r="B303" s="169">
        <v>322</v>
      </c>
      <c r="C303" s="169" t="s">
        <v>373</v>
      </c>
      <c r="D303" s="169" t="s">
        <v>661</v>
      </c>
    </row>
    <row r="304" spans="1:4" s="169" customFormat="1" ht="14.25" x14ac:dyDescent="0.2">
      <c r="A304" s="168">
        <v>3</v>
      </c>
      <c r="B304" s="169">
        <v>218</v>
      </c>
      <c r="C304" s="169" t="s">
        <v>150</v>
      </c>
      <c r="D304" s="169" t="s">
        <v>634</v>
      </c>
    </row>
    <row r="305" spans="1:4" s="169" customFormat="1" ht="14.25" x14ac:dyDescent="0.2">
      <c r="A305" s="168">
        <v>12</v>
      </c>
      <c r="B305" s="169">
        <v>3</v>
      </c>
      <c r="C305" s="169" t="s">
        <v>311</v>
      </c>
      <c r="D305" s="169" t="s">
        <v>517</v>
      </c>
    </row>
    <row r="306" spans="1:4" s="169" customFormat="1" ht="14.25" x14ac:dyDescent="0.2">
      <c r="A306" s="168">
        <v>15</v>
      </c>
      <c r="B306" s="169">
        <v>445</v>
      </c>
      <c r="C306" s="169" t="s">
        <v>398</v>
      </c>
      <c r="D306" s="169" t="s">
        <v>521</v>
      </c>
    </row>
    <row r="307" spans="1:4" s="169" customFormat="1" ht="14.25" x14ac:dyDescent="0.2">
      <c r="A307" s="168">
        <v>1</v>
      </c>
      <c r="B307" s="169">
        <v>110</v>
      </c>
      <c r="C307" s="169" t="s">
        <v>86</v>
      </c>
      <c r="D307" s="169" t="s">
        <v>674</v>
      </c>
    </row>
    <row r="308" spans="1:4" s="169" customFormat="1" ht="14.25" x14ac:dyDescent="0.2">
      <c r="A308" s="168">
        <v>7</v>
      </c>
      <c r="B308" s="169">
        <v>543</v>
      </c>
      <c r="C308" s="169" t="s">
        <v>790</v>
      </c>
      <c r="D308" s="169" t="s">
        <v>717</v>
      </c>
    </row>
    <row r="309" spans="1:4" s="169" customFormat="1" ht="14.25" x14ac:dyDescent="0.2">
      <c r="A309" s="168">
        <v>2</v>
      </c>
      <c r="B309" s="169">
        <v>348</v>
      </c>
      <c r="C309" s="169" t="s">
        <v>123</v>
      </c>
      <c r="D309" s="169" t="s">
        <v>669</v>
      </c>
    </row>
    <row r="310" spans="1:4" s="169" customFormat="1" ht="14.25" x14ac:dyDescent="0.2">
      <c r="A310" s="168">
        <v>1</v>
      </c>
      <c r="B310" s="169">
        <v>137</v>
      </c>
      <c r="C310" s="169" t="s">
        <v>88</v>
      </c>
      <c r="D310" s="169" t="s">
        <v>546</v>
      </c>
    </row>
    <row r="311" spans="1:4" s="169" customFormat="1" ht="14.25" x14ac:dyDescent="0.2">
      <c r="A311" s="168">
        <v>1</v>
      </c>
      <c r="B311" s="169">
        <v>24</v>
      </c>
      <c r="C311" s="169" t="s">
        <v>83</v>
      </c>
      <c r="D311" s="169" t="s">
        <v>677</v>
      </c>
    </row>
    <row r="312" spans="1:4" s="169" customFormat="1" ht="14.25" x14ac:dyDescent="0.2">
      <c r="A312" s="168">
        <v>3</v>
      </c>
      <c r="B312" s="169">
        <v>408</v>
      </c>
      <c r="C312" s="169" t="s">
        <v>168</v>
      </c>
      <c r="D312" s="169" t="s">
        <v>625</v>
      </c>
    </row>
    <row r="313" spans="1:4" s="169" customFormat="1" ht="14.25" x14ac:dyDescent="0.2">
      <c r="A313" s="168">
        <v>1</v>
      </c>
      <c r="B313" s="169">
        <v>20</v>
      </c>
      <c r="C313" s="169" t="s">
        <v>82</v>
      </c>
      <c r="D313" s="169" t="s">
        <v>693</v>
      </c>
    </row>
    <row r="314" spans="1:4" s="169" customFormat="1" ht="14.25" x14ac:dyDescent="0.2">
      <c r="A314" s="168">
        <v>4</v>
      </c>
      <c r="B314" s="169">
        <v>468</v>
      </c>
      <c r="C314" s="169" t="s">
        <v>171</v>
      </c>
      <c r="D314" s="169" t="s">
        <v>704</v>
      </c>
    </row>
    <row r="315" spans="1:4" s="169" customFormat="1" ht="14.25" x14ac:dyDescent="0.2">
      <c r="A315" s="168">
        <v>13</v>
      </c>
      <c r="B315" s="169">
        <v>281</v>
      </c>
      <c r="C315" s="169" t="s">
        <v>353</v>
      </c>
      <c r="D315" s="169" t="s">
        <v>705</v>
      </c>
    </row>
    <row r="316" spans="1:4" s="169" customFormat="1" ht="14.25" x14ac:dyDescent="0.2">
      <c r="A316" s="168">
        <v>12</v>
      </c>
      <c r="B316" s="169">
        <v>303</v>
      </c>
      <c r="C316" s="169" t="s">
        <v>332</v>
      </c>
      <c r="D316" s="169" t="s">
        <v>632</v>
      </c>
    </row>
    <row r="317" spans="1:4" s="169" customFormat="1" ht="14.25" x14ac:dyDescent="0.2">
      <c r="A317" s="168">
        <v>13</v>
      </c>
      <c r="B317" s="169">
        <v>43</v>
      </c>
      <c r="C317" s="169" t="s">
        <v>345</v>
      </c>
      <c r="D317" s="169" t="s">
        <v>681</v>
      </c>
    </row>
    <row r="318" spans="1:4" s="169" customFormat="1" ht="14.25" x14ac:dyDescent="0.2">
      <c r="A318" s="168">
        <v>11</v>
      </c>
      <c r="B318" s="169">
        <v>256</v>
      </c>
      <c r="C318" s="169" t="s">
        <v>326</v>
      </c>
      <c r="D318" s="169" t="s">
        <v>580</v>
      </c>
    </row>
    <row r="319" spans="1:4" s="169" customFormat="1" ht="14.25" x14ac:dyDescent="0.2">
      <c r="A319" s="168">
        <v>1</v>
      </c>
      <c r="B319" s="169">
        <v>197</v>
      </c>
      <c r="C319" s="169" t="s">
        <v>89</v>
      </c>
      <c r="D319" s="169" t="s">
        <v>628</v>
      </c>
    </row>
    <row r="320" spans="1:4" s="169" customFormat="1" ht="14.25" x14ac:dyDescent="0.2">
      <c r="A320" s="168">
        <v>15</v>
      </c>
      <c r="B320" s="169">
        <v>45</v>
      </c>
      <c r="C320" s="169" t="s">
        <v>386</v>
      </c>
      <c r="D320" s="169" t="s">
        <v>652</v>
      </c>
    </row>
    <row r="321" spans="1:4" s="169" customFormat="1" ht="14.25" x14ac:dyDescent="0.2">
      <c r="A321" s="168">
        <v>8</v>
      </c>
      <c r="B321" s="169">
        <v>153</v>
      </c>
      <c r="C321" s="169" t="s">
        <v>286</v>
      </c>
      <c r="D321" s="169" t="s">
        <v>610</v>
      </c>
    </row>
    <row r="322" spans="1:4" s="169" customFormat="1" ht="14.25" x14ac:dyDescent="0.2">
      <c r="A322" s="168">
        <v>15</v>
      </c>
      <c r="B322" s="169">
        <v>500</v>
      </c>
      <c r="C322" s="169" t="s">
        <v>832</v>
      </c>
      <c r="D322" s="169" t="s">
        <v>578</v>
      </c>
    </row>
    <row r="323" spans="1:4" s="169" customFormat="1" ht="14.25" x14ac:dyDescent="0.2">
      <c r="A323" s="168">
        <v>2</v>
      </c>
      <c r="B323" s="169">
        <v>167</v>
      </c>
      <c r="C323" s="169" t="s">
        <v>114</v>
      </c>
      <c r="D323" s="169" t="s">
        <v>683</v>
      </c>
    </row>
    <row r="324" spans="1:4" s="169" customFormat="1" ht="14.25" x14ac:dyDescent="0.2">
      <c r="A324" s="168">
        <v>15</v>
      </c>
      <c r="B324" s="169">
        <v>18</v>
      </c>
      <c r="C324" s="169" t="s">
        <v>384</v>
      </c>
      <c r="D324" s="169" t="s">
        <v>729</v>
      </c>
    </row>
    <row r="325" spans="1:4" s="169" customFormat="1" ht="14.25" x14ac:dyDescent="0.2">
      <c r="A325" s="168">
        <v>13</v>
      </c>
      <c r="B325" s="169">
        <v>104</v>
      </c>
      <c r="C325" s="169" t="s">
        <v>348</v>
      </c>
      <c r="D325" s="169" t="s">
        <v>662</v>
      </c>
    </row>
    <row r="326" spans="1:4" s="169" customFormat="1" ht="14.25" x14ac:dyDescent="0.2">
      <c r="A326" s="168">
        <v>6</v>
      </c>
      <c r="B326" s="169">
        <v>461</v>
      </c>
      <c r="C326" s="169" t="s">
        <v>245</v>
      </c>
      <c r="D326" s="169" t="s">
        <v>511</v>
      </c>
    </row>
    <row r="327" spans="1:4" s="169" customFormat="1" ht="14.25" x14ac:dyDescent="0.2">
      <c r="A327" s="168">
        <v>9</v>
      </c>
      <c r="B327" s="169">
        <v>75</v>
      </c>
      <c r="C327" s="169" t="s">
        <v>231</v>
      </c>
      <c r="D327" s="169" t="s">
        <v>579</v>
      </c>
    </row>
    <row r="328" spans="1:4" s="169" customFormat="1" ht="14.25" x14ac:dyDescent="0.2">
      <c r="A328" s="168">
        <v>2</v>
      </c>
      <c r="B328" s="169">
        <v>8</v>
      </c>
      <c r="C328" s="169" t="s">
        <v>107</v>
      </c>
      <c r="D328" s="169" t="s">
        <v>617</v>
      </c>
    </row>
    <row r="329" spans="1:4" s="169" customFormat="1" ht="14.25" x14ac:dyDescent="0.2">
      <c r="A329" s="168">
        <v>11</v>
      </c>
      <c r="B329" s="169">
        <v>94</v>
      </c>
      <c r="C329" s="169" t="s">
        <v>304</v>
      </c>
      <c r="D329" s="169" t="s">
        <v>641</v>
      </c>
    </row>
    <row r="330" spans="1:4" s="169" customFormat="1" ht="14.25" x14ac:dyDescent="0.2">
      <c r="A330" s="168">
        <v>10</v>
      </c>
      <c r="B330" s="169">
        <v>383</v>
      </c>
      <c r="C330" s="169" t="s">
        <v>293</v>
      </c>
      <c r="D330" s="169" t="s">
        <v>622</v>
      </c>
    </row>
    <row r="331" spans="1:4" s="169" customFormat="1" ht="14.25" x14ac:dyDescent="0.2">
      <c r="A331" s="168">
        <v>1</v>
      </c>
      <c r="B331" s="169">
        <v>488</v>
      </c>
      <c r="C331" s="169" t="s">
        <v>105</v>
      </c>
      <c r="D331" s="169" t="s">
        <v>731</v>
      </c>
    </row>
    <row r="332" spans="1:4" s="169" customFormat="1" ht="14.25" x14ac:dyDescent="0.2">
      <c r="A332" s="168">
        <v>1</v>
      </c>
      <c r="B332" s="169">
        <v>299</v>
      </c>
      <c r="C332" s="169" t="s">
        <v>100</v>
      </c>
      <c r="D332" s="169" t="s">
        <v>629</v>
      </c>
    </row>
    <row r="333" spans="1:4" s="169" customFormat="1" ht="14.25" x14ac:dyDescent="0.2">
      <c r="A333" s="168">
        <v>16</v>
      </c>
      <c r="B333" s="169">
        <v>128</v>
      </c>
      <c r="C333" s="169" t="s">
        <v>367</v>
      </c>
      <c r="D333" s="169" t="s">
        <v>576</v>
      </c>
    </row>
    <row r="334" spans="1:4" s="169" customFormat="1" ht="14.25" x14ac:dyDescent="0.2">
      <c r="A334" s="168">
        <v>6</v>
      </c>
      <c r="B334" s="169">
        <v>470</v>
      </c>
      <c r="C334" s="169" t="s">
        <v>248</v>
      </c>
      <c r="D334" s="169" t="s">
        <v>511</v>
      </c>
    </row>
    <row r="335" spans="1:4" s="169" customFormat="1" ht="14.25" x14ac:dyDescent="0.2">
      <c r="A335" s="168">
        <v>6</v>
      </c>
      <c r="B335" s="169">
        <v>467</v>
      </c>
      <c r="C335" s="169" t="s">
        <v>247</v>
      </c>
      <c r="D335" s="169" t="s">
        <v>511</v>
      </c>
    </row>
    <row r="336" spans="1:4" s="169" customFormat="1" ht="14.25" x14ac:dyDescent="0.2">
      <c r="A336" s="168">
        <v>9</v>
      </c>
      <c r="B336" s="169">
        <v>473</v>
      </c>
      <c r="C336" s="169" t="s">
        <v>250</v>
      </c>
      <c r="D336" s="169" t="s">
        <v>732</v>
      </c>
    </row>
    <row r="337" spans="1:4" s="169" customFormat="1" ht="14.25" x14ac:dyDescent="0.2">
      <c r="A337" s="168">
        <v>3</v>
      </c>
      <c r="B337" s="169">
        <v>129</v>
      </c>
      <c r="C337" s="169" t="s">
        <v>149</v>
      </c>
      <c r="D337" s="169" t="s">
        <v>592</v>
      </c>
    </row>
    <row r="338" spans="1:4" s="169" customFormat="1" ht="14.25" x14ac:dyDescent="0.2">
      <c r="A338" s="168">
        <v>11</v>
      </c>
      <c r="B338" s="169">
        <v>141</v>
      </c>
      <c r="C338" s="169" t="s">
        <v>308</v>
      </c>
      <c r="D338" s="169" t="s">
        <v>555</v>
      </c>
    </row>
    <row r="339" spans="1:4" s="169" customFormat="1" ht="14.25" x14ac:dyDescent="0.2">
      <c r="A339" s="168">
        <v>13</v>
      </c>
      <c r="B339" s="169">
        <v>98</v>
      </c>
      <c r="C339" s="169" t="s">
        <v>347</v>
      </c>
      <c r="D339" s="169" t="s">
        <v>558</v>
      </c>
    </row>
    <row r="340" spans="1:4" s="169" customFormat="1" ht="14.25" x14ac:dyDescent="0.2">
      <c r="A340" s="168">
        <v>15</v>
      </c>
      <c r="B340" s="169">
        <v>447</v>
      </c>
      <c r="C340" s="169" t="s">
        <v>399</v>
      </c>
      <c r="D340" s="169" t="s">
        <v>521</v>
      </c>
    </row>
    <row r="341" spans="1:4" s="169" customFormat="1" ht="14.25" x14ac:dyDescent="0.2">
      <c r="A341" s="168">
        <v>1</v>
      </c>
      <c r="B341" s="169">
        <v>99</v>
      </c>
      <c r="C341" s="169" t="s">
        <v>84</v>
      </c>
      <c r="D341" s="169" t="s">
        <v>678</v>
      </c>
    </row>
    <row r="342" spans="1:4" s="169" customFormat="1" ht="14.25" x14ac:dyDescent="0.2">
      <c r="A342" s="168">
        <v>1</v>
      </c>
      <c r="B342" s="169">
        <v>359</v>
      </c>
      <c r="C342" s="169" t="s">
        <v>158</v>
      </c>
      <c r="D342" s="169" t="s">
        <v>518</v>
      </c>
    </row>
    <row r="343" spans="1:4" s="169" customFormat="1" ht="14.25" x14ac:dyDescent="0.2">
      <c r="A343" s="168">
        <v>12</v>
      </c>
      <c r="B343" s="169">
        <v>203</v>
      </c>
      <c r="C343" s="169" t="s">
        <v>833</v>
      </c>
      <c r="D343" s="169" t="s">
        <v>714</v>
      </c>
    </row>
    <row r="344" spans="1:4" s="169" customFormat="1" ht="14.25" x14ac:dyDescent="0.2">
      <c r="A344" s="168">
        <v>7</v>
      </c>
      <c r="B344" s="169">
        <v>402</v>
      </c>
      <c r="C344" s="169" t="s">
        <v>275</v>
      </c>
      <c r="D344" s="169" t="s">
        <v>556</v>
      </c>
    </row>
    <row r="345" spans="1:4" s="169" customFormat="1" ht="14.25" x14ac:dyDescent="0.2">
      <c r="A345" s="168">
        <v>8</v>
      </c>
      <c r="B345" s="169">
        <v>410</v>
      </c>
      <c r="C345" s="169" t="s">
        <v>295</v>
      </c>
      <c r="D345" s="169" t="s">
        <v>657</v>
      </c>
    </row>
    <row r="346" spans="1:4" s="169" customFormat="1" ht="14.25" x14ac:dyDescent="0.2">
      <c r="A346" s="168">
        <v>5</v>
      </c>
      <c r="B346" s="169">
        <v>161</v>
      </c>
      <c r="C346" s="169" t="s">
        <v>260</v>
      </c>
      <c r="D346" s="169" t="s">
        <v>543</v>
      </c>
    </row>
    <row r="347" spans="1:4" s="169" customFormat="1" ht="14.25" x14ac:dyDescent="0.2">
      <c r="A347" s="168">
        <v>10</v>
      </c>
      <c r="B347" s="169">
        <v>77</v>
      </c>
      <c r="C347" s="169" t="s">
        <v>282</v>
      </c>
      <c r="D347" s="169" t="s">
        <v>689</v>
      </c>
    </row>
    <row r="348" spans="1:4" s="169" customFormat="1" ht="14.25" x14ac:dyDescent="0.2">
      <c r="A348" s="168">
        <v>8</v>
      </c>
      <c r="B348" s="169">
        <v>385</v>
      </c>
      <c r="C348" s="169" t="s">
        <v>294</v>
      </c>
      <c r="D348" s="169" t="s">
        <v>744</v>
      </c>
    </row>
    <row r="349" spans="1:4" s="169" customFormat="1" ht="14.25" x14ac:dyDescent="0.2">
      <c r="A349" s="168">
        <v>15</v>
      </c>
      <c r="B349" s="169">
        <v>335</v>
      </c>
      <c r="C349" s="169" t="s">
        <v>834</v>
      </c>
      <c r="D349" s="169" t="s">
        <v>551</v>
      </c>
    </row>
    <row r="350" spans="1:4" s="169" customFormat="1" ht="14.25" x14ac:dyDescent="0.2">
      <c r="A350" s="168">
        <v>15</v>
      </c>
      <c r="B350" s="169">
        <v>339</v>
      </c>
      <c r="C350" s="169" t="s">
        <v>835</v>
      </c>
      <c r="D350" s="169" t="s">
        <v>755</v>
      </c>
    </row>
    <row r="351" spans="1:4" s="169" customFormat="1" ht="14.25" x14ac:dyDescent="0.2">
      <c r="A351" s="168">
        <v>15</v>
      </c>
      <c r="B351" s="169">
        <v>337</v>
      </c>
      <c r="C351" s="169" t="s">
        <v>836</v>
      </c>
      <c r="D351" s="169" t="s">
        <v>551</v>
      </c>
    </row>
    <row r="352" spans="1:4" s="169" customFormat="1" ht="14.25" x14ac:dyDescent="0.2">
      <c r="A352" s="168">
        <v>12</v>
      </c>
      <c r="B352" s="169">
        <v>48</v>
      </c>
      <c r="C352" s="169" t="s">
        <v>314</v>
      </c>
      <c r="D352" s="169" t="s">
        <v>597</v>
      </c>
    </row>
    <row r="353" spans="1:4" s="169" customFormat="1" ht="14.25" x14ac:dyDescent="0.2">
      <c r="A353" s="168">
        <v>9</v>
      </c>
      <c r="B353" s="169">
        <v>89</v>
      </c>
      <c r="C353" s="169" t="s">
        <v>232</v>
      </c>
      <c r="D353" s="169" t="s">
        <v>734</v>
      </c>
    </row>
    <row r="354" spans="1:4" s="169" customFormat="1" ht="14.25" x14ac:dyDescent="0.2">
      <c r="A354" s="168">
        <v>6</v>
      </c>
      <c r="B354" s="169">
        <v>391</v>
      </c>
      <c r="C354" s="169" t="s">
        <v>199</v>
      </c>
      <c r="D354" s="169" t="s">
        <v>603</v>
      </c>
    </row>
    <row r="355" spans="1:4" s="169" customFormat="1" ht="14.25" x14ac:dyDescent="0.2">
      <c r="A355" s="168">
        <v>13</v>
      </c>
      <c r="B355" s="169">
        <v>7</v>
      </c>
      <c r="C355" s="169" t="s">
        <v>344</v>
      </c>
      <c r="D355" s="169" t="s">
        <v>720</v>
      </c>
    </row>
    <row r="356" spans="1:4" s="169" customFormat="1" ht="14.25" x14ac:dyDescent="0.2">
      <c r="A356" s="168">
        <v>7</v>
      </c>
      <c r="B356" s="169">
        <v>278</v>
      </c>
      <c r="C356" s="169" t="s">
        <v>780</v>
      </c>
      <c r="D356" s="169" t="s">
        <v>730</v>
      </c>
    </row>
    <row r="357" spans="1:4" s="169" customFormat="1" ht="14.25" x14ac:dyDescent="0.2">
      <c r="A357" s="168">
        <v>2</v>
      </c>
      <c r="B357" s="169">
        <v>11</v>
      </c>
      <c r="C357" s="169" t="s">
        <v>837</v>
      </c>
      <c r="D357" s="169" t="s">
        <v>590</v>
      </c>
    </row>
    <row r="358" spans="1:4" s="169" customFormat="1" ht="14.25" x14ac:dyDescent="0.2">
      <c r="A358" s="168">
        <v>16</v>
      </c>
      <c r="B358" s="169">
        <v>373</v>
      </c>
      <c r="C358" s="169" t="s">
        <v>480</v>
      </c>
      <c r="D358" s="169" t="s">
        <v>573</v>
      </c>
    </row>
    <row r="359" spans="1:4" s="169" customFormat="1" ht="14.25" x14ac:dyDescent="0.2">
      <c r="A359" s="168">
        <v>16</v>
      </c>
      <c r="B359" s="169">
        <v>452</v>
      </c>
      <c r="C359" s="169" t="s">
        <v>421</v>
      </c>
      <c r="D359" s="169" t="s">
        <v>606</v>
      </c>
    </row>
    <row r="360" spans="1:4" s="169" customFormat="1" ht="14.25" x14ac:dyDescent="0.2">
      <c r="A360" s="168">
        <v>13</v>
      </c>
      <c r="B360" s="169">
        <v>318</v>
      </c>
      <c r="C360" s="169" t="s">
        <v>355</v>
      </c>
      <c r="D360" s="169" t="s">
        <v>775</v>
      </c>
    </row>
    <row r="361" spans="1:4" s="169" customFormat="1" ht="14.25" x14ac:dyDescent="0.2">
      <c r="A361" s="168">
        <v>9</v>
      </c>
      <c r="B361" s="169">
        <v>206</v>
      </c>
      <c r="C361" s="169" t="s">
        <v>192</v>
      </c>
      <c r="D361" s="169" t="s">
        <v>588</v>
      </c>
    </row>
    <row r="362" spans="1:4" s="169" customFormat="1" ht="14.25" x14ac:dyDescent="0.2">
      <c r="A362" s="168">
        <v>7</v>
      </c>
      <c r="B362" s="169">
        <v>28</v>
      </c>
      <c r="C362" s="169" t="s">
        <v>473</v>
      </c>
      <c r="D362" s="169" t="s">
        <v>586</v>
      </c>
    </row>
    <row r="363" spans="1:4" s="169" customFormat="1" ht="14.25" x14ac:dyDescent="0.2">
      <c r="A363" s="168">
        <v>2</v>
      </c>
      <c r="B363" s="169">
        <v>78</v>
      </c>
      <c r="C363" s="169" t="s">
        <v>109</v>
      </c>
      <c r="D363" s="169" t="s">
        <v>548</v>
      </c>
    </row>
    <row r="364" spans="1:4" s="169" customFormat="1" ht="14.25" x14ac:dyDescent="0.2">
      <c r="A364" s="168">
        <v>9</v>
      </c>
      <c r="B364" s="169">
        <v>156</v>
      </c>
      <c r="C364" s="169" t="s">
        <v>470</v>
      </c>
      <c r="D364" s="169" t="s">
        <v>574</v>
      </c>
    </row>
    <row r="365" spans="1:4" s="169" customFormat="1" ht="14.25" x14ac:dyDescent="0.2">
      <c r="A365" s="168">
        <v>1</v>
      </c>
      <c r="B365" s="169">
        <v>327</v>
      </c>
      <c r="C365" s="169" t="s">
        <v>102</v>
      </c>
      <c r="D365" s="169" t="s">
        <v>671</v>
      </c>
    </row>
    <row r="366" spans="1:4" s="169" customFormat="1" ht="14.25" x14ac:dyDescent="0.2">
      <c r="A366" s="168">
        <v>12</v>
      </c>
      <c r="B366" s="169">
        <v>487</v>
      </c>
      <c r="C366" s="169" t="s">
        <v>337</v>
      </c>
      <c r="D366" s="169" t="s">
        <v>664</v>
      </c>
    </row>
    <row r="367" spans="1:4" s="169" customFormat="1" ht="14.25" x14ac:dyDescent="0.2">
      <c r="A367" s="168">
        <v>11</v>
      </c>
      <c r="B367" s="169">
        <v>2</v>
      </c>
      <c r="C367" s="169" t="s">
        <v>299</v>
      </c>
      <c r="D367" s="169" t="s">
        <v>537</v>
      </c>
    </row>
    <row r="368" spans="1:4" s="169" customFormat="1" ht="14.25" x14ac:dyDescent="0.2">
      <c r="A368" s="168">
        <v>9</v>
      </c>
      <c r="B368" s="169">
        <v>166</v>
      </c>
      <c r="C368" s="169" t="s">
        <v>190</v>
      </c>
      <c r="D368" s="169" t="s">
        <v>684</v>
      </c>
    </row>
    <row r="369" spans="1:4" s="169" customFormat="1" ht="14.25" x14ac:dyDescent="0.2">
      <c r="A369" s="168">
        <v>5</v>
      </c>
      <c r="B369" s="169">
        <v>162</v>
      </c>
      <c r="C369" s="169" t="s">
        <v>261</v>
      </c>
      <c r="D369" s="169" t="s">
        <v>543</v>
      </c>
    </row>
    <row r="370" spans="1:4" s="169" customFormat="1" ht="14.25" x14ac:dyDescent="0.2">
      <c r="A370" s="168">
        <v>6</v>
      </c>
      <c r="B370" s="169">
        <v>462</v>
      </c>
      <c r="C370" s="169" t="s">
        <v>246</v>
      </c>
      <c r="D370" s="169" t="s">
        <v>511</v>
      </c>
    </row>
    <row r="371" spans="1:4" s="169" customFormat="1" ht="14.25" x14ac:dyDescent="0.2">
      <c r="A371" s="168">
        <v>16</v>
      </c>
      <c r="B371" s="169">
        <v>184</v>
      </c>
      <c r="C371" s="169" t="s">
        <v>413</v>
      </c>
      <c r="D371" s="169" t="s">
        <v>553</v>
      </c>
    </row>
    <row r="372" spans="1:4" s="169" customFormat="1" ht="14.25" x14ac:dyDescent="0.2">
      <c r="A372" s="168">
        <v>3</v>
      </c>
      <c r="B372" s="169">
        <v>458</v>
      </c>
      <c r="C372" s="169" t="s">
        <v>170</v>
      </c>
      <c r="D372" s="169" t="s">
        <v>530</v>
      </c>
    </row>
    <row r="373" spans="1:4" s="169" customFormat="1" ht="14.25" x14ac:dyDescent="0.2">
      <c r="A373" s="168">
        <v>7</v>
      </c>
      <c r="B373" s="169">
        <v>403</v>
      </c>
      <c r="C373" s="169" t="s">
        <v>276</v>
      </c>
      <c r="D373" s="169" t="s">
        <v>556</v>
      </c>
    </row>
    <row r="374" spans="1:4" s="169" customFormat="1" ht="14.25" x14ac:dyDescent="0.2">
      <c r="A374" s="168">
        <v>6</v>
      </c>
      <c r="B374" s="169">
        <v>471</v>
      </c>
      <c r="C374" s="169" t="s">
        <v>249</v>
      </c>
      <c r="D374" s="169" t="s">
        <v>511</v>
      </c>
    </row>
    <row r="375" spans="1:4" s="169" customFormat="1" ht="14.25" x14ac:dyDescent="0.2">
      <c r="A375" s="168">
        <v>15</v>
      </c>
      <c r="B375" s="169">
        <v>448</v>
      </c>
      <c r="C375" s="169" t="s">
        <v>400</v>
      </c>
      <c r="D375" s="169" t="s">
        <v>521</v>
      </c>
    </row>
    <row r="376" spans="1:4" s="169" customFormat="1" ht="14.25" x14ac:dyDescent="0.2">
      <c r="A376" s="168">
        <v>6</v>
      </c>
      <c r="B376" s="169">
        <v>477</v>
      </c>
      <c r="C376" s="169" t="s">
        <v>252</v>
      </c>
      <c r="D376" s="169" t="s">
        <v>511</v>
      </c>
    </row>
    <row r="377" spans="1:4" s="169" customFormat="1" ht="14.25" x14ac:dyDescent="0.2">
      <c r="A377" s="168">
        <v>7</v>
      </c>
      <c r="B377" s="169">
        <v>308</v>
      </c>
      <c r="C377" s="169" t="s">
        <v>838</v>
      </c>
      <c r="D377" s="169" t="s">
        <v>691</v>
      </c>
    </row>
    <row r="378" spans="1:4" s="169" customFormat="1" ht="14.25" x14ac:dyDescent="0.2">
      <c r="A378" s="168">
        <v>3</v>
      </c>
      <c r="B378" s="169">
        <v>594</v>
      </c>
      <c r="C378" s="169" t="s">
        <v>178</v>
      </c>
      <c r="D378" s="169" t="s">
        <v>721</v>
      </c>
    </row>
    <row r="379" spans="1:4" s="169" customFormat="1" ht="14.25" x14ac:dyDescent="0.2">
      <c r="A379" s="168">
        <v>14</v>
      </c>
      <c r="B379" s="169">
        <v>240</v>
      </c>
      <c r="C379" s="169" t="s">
        <v>784</v>
      </c>
      <c r="D379" s="169" t="s">
        <v>740</v>
      </c>
    </row>
    <row r="380" spans="1:4" s="169" customFormat="1" ht="14.25" x14ac:dyDescent="0.2">
      <c r="A380" s="168">
        <v>9</v>
      </c>
      <c r="B380" s="169">
        <v>464</v>
      </c>
      <c r="C380" s="169" t="s">
        <v>471</v>
      </c>
      <c r="D380" s="169" t="s">
        <v>512</v>
      </c>
    </row>
    <row r="381" spans="1:4" s="169" customFormat="1" ht="14.25" x14ac:dyDescent="0.2">
      <c r="A381" s="168">
        <v>11</v>
      </c>
      <c r="B381" s="169">
        <v>9</v>
      </c>
      <c r="C381" s="169" t="s">
        <v>839</v>
      </c>
      <c r="D381" s="169" t="s">
        <v>759</v>
      </c>
    </row>
    <row r="382" spans="1:4" s="169" customFormat="1" ht="14.25" x14ac:dyDescent="0.2">
      <c r="A382" s="168">
        <v>2</v>
      </c>
      <c r="B382" s="169">
        <v>185</v>
      </c>
      <c r="C382" s="169" t="s">
        <v>116</v>
      </c>
      <c r="D382" s="169" t="s">
        <v>520</v>
      </c>
    </row>
    <row r="383" spans="1:4" s="169" customFormat="1" ht="14.25" x14ac:dyDescent="0.2">
      <c r="A383" s="168">
        <v>16</v>
      </c>
      <c r="B383" s="169">
        <v>495</v>
      </c>
      <c r="C383" s="169" t="s">
        <v>840</v>
      </c>
      <c r="D383" s="169" t="s">
        <v>638</v>
      </c>
    </row>
    <row r="384" spans="1:4" s="169" customFormat="1" ht="14.25" x14ac:dyDescent="0.2">
      <c r="A384" s="168">
        <v>13</v>
      </c>
      <c r="B384" s="169">
        <v>396</v>
      </c>
      <c r="C384" s="169" t="s">
        <v>357</v>
      </c>
      <c r="D384" s="169" t="s">
        <v>760</v>
      </c>
    </row>
    <row r="385" spans="1:4" s="169" customFormat="1" ht="14.25" x14ac:dyDescent="0.2">
      <c r="A385" s="168">
        <v>1</v>
      </c>
      <c r="B385" s="169">
        <v>320</v>
      </c>
      <c r="C385" s="169" t="s">
        <v>101</v>
      </c>
      <c r="D385" s="169" t="s">
        <v>635</v>
      </c>
    </row>
    <row r="386" spans="1:4" s="169" customFormat="1" ht="14.25" x14ac:dyDescent="0.2">
      <c r="A386" s="168">
        <v>3</v>
      </c>
      <c r="B386" s="169">
        <v>484</v>
      </c>
      <c r="C386" s="169" t="s">
        <v>172</v>
      </c>
      <c r="D386" s="169" t="s">
        <v>667</v>
      </c>
    </row>
    <row r="387" spans="1:4" s="169" customFormat="1" ht="14.25" x14ac:dyDescent="0.2">
      <c r="A387" s="168">
        <v>6</v>
      </c>
      <c r="B387" s="169">
        <v>476</v>
      </c>
      <c r="C387" s="169" t="s">
        <v>251</v>
      </c>
      <c r="D387" s="169" t="s">
        <v>511</v>
      </c>
    </row>
    <row r="388" spans="1:4" s="169" customFormat="1" ht="14.25" x14ac:dyDescent="0.2">
      <c r="A388" s="168">
        <v>6</v>
      </c>
      <c r="B388" s="169">
        <v>269</v>
      </c>
      <c r="C388" s="169" t="s">
        <v>195</v>
      </c>
      <c r="D388" s="169" t="s">
        <v>672</v>
      </c>
    </row>
    <row r="389" spans="1:4" s="169" customFormat="1" ht="14.25" x14ac:dyDescent="0.2">
      <c r="A389" s="168">
        <v>15</v>
      </c>
      <c r="B389" s="169">
        <v>350</v>
      </c>
      <c r="C389" s="169" t="s">
        <v>394</v>
      </c>
      <c r="D389" s="169" t="s">
        <v>697</v>
      </c>
    </row>
    <row r="390" spans="1:4" s="169" customFormat="1" ht="14.25" x14ac:dyDescent="0.2">
      <c r="A390" s="168">
        <v>12</v>
      </c>
      <c r="B390" s="169">
        <v>450</v>
      </c>
      <c r="C390" s="169" t="s">
        <v>336</v>
      </c>
      <c r="D390" s="169" t="s">
        <v>688</v>
      </c>
    </row>
    <row r="391" spans="1:4" s="169" customFormat="1" ht="14.25" x14ac:dyDescent="0.2">
      <c r="A391" s="168">
        <v>12</v>
      </c>
      <c r="B391" s="169">
        <v>382</v>
      </c>
      <c r="C391" s="169" t="s">
        <v>335</v>
      </c>
      <c r="D391" s="169" t="s">
        <v>665</v>
      </c>
    </row>
    <row r="392" spans="1:4" s="169" customFormat="1" ht="14.25" x14ac:dyDescent="0.2">
      <c r="A392" s="168">
        <v>2</v>
      </c>
      <c r="B392" s="169">
        <v>83</v>
      </c>
      <c r="C392" s="169" t="s">
        <v>111</v>
      </c>
      <c r="D392" s="169" t="s">
        <v>561</v>
      </c>
    </row>
    <row r="393" spans="1:4" s="169" customFormat="1" ht="14.25" x14ac:dyDescent="0.2">
      <c r="A393" s="168">
        <v>12</v>
      </c>
      <c r="B393" s="169">
        <v>490</v>
      </c>
      <c r="C393" s="169" t="s">
        <v>338</v>
      </c>
      <c r="D393" s="169" t="s">
        <v>514</v>
      </c>
    </row>
    <row r="394" spans="1:4" s="169" customFormat="1" ht="14.25" x14ac:dyDescent="0.2">
      <c r="A394" s="168">
        <v>1</v>
      </c>
      <c r="B394" s="169">
        <v>406</v>
      </c>
      <c r="C394" s="169" t="s">
        <v>103</v>
      </c>
      <c r="D394" s="169" t="s">
        <v>615</v>
      </c>
    </row>
    <row r="395" spans="1:4" s="169" customFormat="1" ht="14.25" x14ac:dyDescent="0.2">
      <c r="A395" s="168">
        <v>2</v>
      </c>
      <c r="B395" s="169">
        <v>265</v>
      </c>
      <c r="C395" s="169" t="s">
        <v>121</v>
      </c>
      <c r="D395" s="169" t="s">
        <v>618</v>
      </c>
    </row>
    <row r="396" spans="1:4" s="169" customFormat="1" ht="14.25" x14ac:dyDescent="0.2">
      <c r="A396" s="168">
        <v>12</v>
      </c>
      <c r="B396" s="169">
        <v>504</v>
      </c>
      <c r="C396" s="169" t="s">
        <v>340</v>
      </c>
      <c r="D396" s="169" t="s">
        <v>508</v>
      </c>
    </row>
    <row r="397" spans="1:4" s="169" customFormat="1" ht="14.25" x14ac:dyDescent="0.2">
      <c r="A397" s="168">
        <v>13</v>
      </c>
      <c r="B397" s="169">
        <v>164</v>
      </c>
      <c r="C397" s="169" t="s">
        <v>350</v>
      </c>
      <c r="D397" s="169" t="s">
        <v>718</v>
      </c>
    </row>
    <row r="398" spans="1:4" s="169" customFormat="1" ht="14.25" x14ac:dyDescent="0.2">
      <c r="A398" s="168">
        <v>11</v>
      </c>
      <c r="B398" s="169">
        <v>42</v>
      </c>
      <c r="C398" s="169" t="s">
        <v>313</v>
      </c>
      <c r="D398" s="169" t="s">
        <v>626</v>
      </c>
    </row>
    <row r="399" spans="1:4" s="169" customFormat="1" ht="14.25" x14ac:dyDescent="0.2">
      <c r="A399" s="168">
        <v>11</v>
      </c>
      <c r="B399" s="169">
        <v>16</v>
      </c>
      <c r="C399" s="169" t="s">
        <v>841</v>
      </c>
      <c r="D399" s="169" t="s">
        <v>842</v>
      </c>
    </row>
    <row r="400" spans="1:4" s="169" customFormat="1" ht="14.25" x14ac:dyDescent="0.2">
      <c r="A400" s="168">
        <v>8</v>
      </c>
      <c r="B400" s="169">
        <v>494</v>
      </c>
      <c r="C400" s="169" t="s">
        <v>296</v>
      </c>
      <c r="D400" s="169" t="s">
        <v>686</v>
      </c>
    </row>
    <row r="401" spans="1:4" s="169" customFormat="1" ht="14.25" x14ac:dyDescent="0.2">
      <c r="A401" s="168">
        <v>3</v>
      </c>
      <c r="B401" s="169">
        <v>81</v>
      </c>
      <c r="C401" s="169" t="s">
        <v>146</v>
      </c>
      <c r="D401" s="169" t="s">
        <v>557</v>
      </c>
    </row>
    <row r="402" spans="1:4" s="169" customFormat="1" ht="14.25" x14ac:dyDescent="0.2">
      <c r="A402" s="168">
        <v>8</v>
      </c>
      <c r="B402" s="169">
        <v>79</v>
      </c>
      <c r="C402" s="169" t="s">
        <v>283</v>
      </c>
      <c r="D402" s="169" t="s">
        <v>645</v>
      </c>
    </row>
    <row r="403" spans="1:4" s="169" customFormat="1" ht="14.25" x14ac:dyDescent="0.2">
      <c r="A403" s="168">
        <v>8</v>
      </c>
      <c r="B403" s="169">
        <v>349</v>
      </c>
      <c r="C403" s="169" t="s">
        <v>292</v>
      </c>
      <c r="D403" s="169" t="s">
        <v>559</v>
      </c>
    </row>
    <row r="404" spans="1:4" s="169" customFormat="1" ht="14.25" x14ac:dyDescent="0.2">
      <c r="A404" s="168">
        <v>6</v>
      </c>
      <c r="B404" s="169">
        <v>22</v>
      </c>
      <c r="C404" s="169" t="s">
        <v>179</v>
      </c>
      <c r="D404" s="169" t="s">
        <v>562</v>
      </c>
    </row>
    <row r="405" spans="1:4" s="169" customFormat="1" ht="14.25" x14ac:dyDescent="0.2">
      <c r="A405" s="168">
        <v>10</v>
      </c>
      <c r="B405" s="169">
        <v>50</v>
      </c>
      <c r="C405" s="169" t="s">
        <v>255</v>
      </c>
      <c r="D405" s="169" t="s">
        <v>737</v>
      </c>
    </row>
    <row r="406" spans="1:4" s="169" customFormat="1" ht="14.25" x14ac:dyDescent="0.2">
      <c r="A406" s="168">
        <v>3</v>
      </c>
      <c r="B406" s="169">
        <v>376</v>
      </c>
      <c r="C406" s="169" t="s">
        <v>163</v>
      </c>
      <c r="D406" s="169" t="s">
        <v>565</v>
      </c>
    </row>
    <row r="407" spans="1:4" s="169" customFormat="1" ht="14.25" x14ac:dyDescent="0.2">
      <c r="A407" s="168">
        <v>11</v>
      </c>
      <c r="B407" s="169">
        <v>311</v>
      </c>
      <c r="C407" s="169" t="s">
        <v>474</v>
      </c>
      <c r="D407" s="169" t="s">
        <v>569</v>
      </c>
    </row>
    <row r="408" spans="1:4" s="169" customFormat="1" ht="14.25" x14ac:dyDescent="0.2">
      <c r="A408" s="168">
        <v>11</v>
      </c>
      <c r="B408" s="169">
        <v>76</v>
      </c>
      <c r="C408" s="169" t="s">
        <v>303</v>
      </c>
      <c r="D408" s="169" t="s">
        <v>616</v>
      </c>
    </row>
    <row r="409" spans="1:4" s="169" customFormat="1" ht="14.25" x14ac:dyDescent="0.2">
      <c r="A409" s="168">
        <v>15</v>
      </c>
      <c r="B409" s="169">
        <v>10</v>
      </c>
      <c r="C409" s="169" t="s">
        <v>383</v>
      </c>
      <c r="D409" s="169" t="s">
        <v>675</v>
      </c>
    </row>
    <row r="410" spans="1:4" s="169" customFormat="1" ht="14.25" x14ac:dyDescent="0.2">
      <c r="A410" s="168">
        <v>11</v>
      </c>
      <c r="B410" s="169">
        <v>61</v>
      </c>
      <c r="C410" s="169" t="s">
        <v>301</v>
      </c>
      <c r="D410" s="169" t="s">
        <v>654</v>
      </c>
    </row>
    <row r="411" spans="1:4" s="169" customFormat="1" ht="14.25" x14ac:dyDescent="0.2">
      <c r="A411" s="168">
        <v>4</v>
      </c>
      <c r="B411" s="169">
        <v>443</v>
      </c>
      <c r="C411" s="169" t="s">
        <v>843</v>
      </c>
      <c r="D411" s="169" t="s">
        <v>656</v>
      </c>
    </row>
    <row r="412" spans="1:4" s="169" customFormat="1" ht="14.25" x14ac:dyDescent="0.2">
      <c r="A412" s="168">
        <v>11</v>
      </c>
      <c r="B412" s="169">
        <v>27</v>
      </c>
      <c r="C412" s="169" t="s">
        <v>300</v>
      </c>
      <c r="D412" s="169" t="s">
        <v>709</v>
      </c>
    </row>
    <row r="413" spans="1:4" s="169" customFormat="1" ht="14.25" x14ac:dyDescent="0.2">
      <c r="A413" s="168">
        <v>7</v>
      </c>
      <c r="B413" s="169">
        <v>365</v>
      </c>
      <c r="C413" s="169" t="s">
        <v>241</v>
      </c>
      <c r="D413" s="169" t="s">
        <v>621</v>
      </c>
    </row>
    <row r="414" spans="1:4" s="169" customFormat="1" ht="14.25" x14ac:dyDescent="0.2">
      <c r="A414" s="168">
        <v>6</v>
      </c>
      <c r="B414" s="169">
        <v>480</v>
      </c>
      <c r="C414" s="169" t="s">
        <v>253</v>
      </c>
      <c r="D414" s="169" t="s">
        <v>511</v>
      </c>
    </row>
    <row r="415" spans="1:4" s="169" customFormat="1" ht="14.25" x14ac:dyDescent="0.2">
      <c r="A415" s="168">
        <v>14</v>
      </c>
      <c r="B415" s="169">
        <v>595</v>
      </c>
      <c r="C415" s="169" t="s">
        <v>382</v>
      </c>
      <c r="D415" s="169" t="s">
        <v>767</v>
      </c>
    </row>
    <row r="416" spans="1:4" s="169" customFormat="1" ht="14.25" x14ac:dyDescent="0.2">
      <c r="A416" s="168">
        <v>15</v>
      </c>
      <c r="B416" s="169">
        <v>58</v>
      </c>
      <c r="C416" s="169" t="s">
        <v>388</v>
      </c>
      <c r="D416" s="169" t="s">
        <v>388</v>
      </c>
    </row>
    <row r="417" spans="1:4" s="169" customFormat="1" ht="14.25" x14ac:dyDescent="0.2">
      <c r="A417" s="168">
        <v>2</v>
      </c>
      <c r="B417" s="169">
        <v>533</v>
      </c>
      <c r="C417" s="169" t="s">
        <v>132</v>
      </c>
      <c r="D417" s="169" t="s">
        <v>524</v>
      </c>
    </row>
    <row r="418" spans="1:4" s="169" customFormat="1" ht="14.25" x14ac:dyDescent="0.2">
      <c r="A418" s="168">
        <v>13</v>
      </c>
      <c r="B418" s="169">
        <v>434</v>
      </c>
      <c r="C418" s="169" t="s">
        <v>364</v>
      </c>
      <c r="D418" s="169" t="s">
        <v>532</v>
      </c>
    </row>
    <row r="419" spans="1:4" s="169" customFormat="1" ht="14.25" x14ac:dyDescent="0.2">
      <c r="A419" s="168">
        <v>9</v>
      </c>
      <c r="B419" s="169">
        <v>154</v>
      </c>
      <c r="C419" s="169" t="s">
        <v>187</v>
      </c>
      <c r="D419" s="169" t="s">
        <v>598</v>
      </c>
    </row>
    <row r="420" spans="1:4" s="169" customFormat="1" ht="14.25" x14ac:dyDescent="0.2">
      <c r="A420" s="168">
        <v>9</v>
      </c>
      <c r="B420" s="169">
        <v>155</v>
      </c>
      <c r="C420" s="169" t="s">
        <v>188</v>
      </c>
      <c r="D420" s="169" t="s">
        <v>598</v>
      </c>
    </row>
    <row r="421" spans="1:4" s="169" customFormat="1" ht="14.25" x14ac:dyDescent="0.2">
      <c r="A421" s="168">
        <v>9</v>
      </c>
      <c r="B421" s="169">
        <v>125</v>
      </c>
      <c r="C421" s="169" t="s">
        <v>186</v>
      </c>
      <c r="D421" s="169" t="s">
        <v>768</v>
      </c>
    </row>
    <row r="422" spans="1:4" s="169" customFormat="1" ht="14.25" x14ac:dyDescent="0.2">
      <c r="A422" s="168">
        <v>2</v>
      </c>
      <c r="B422" s="169">
        <v>188</v>
      </c>
      <c r="C422" s="169" t="s">
        <v>117</v>
      </c>
      <c r="D422" s="169" t="s">
        <v>756</v>
      </c>
    </row>
    <row r="423" spans="1:4" s="169" customFormat="1" ht="14.25" x14ac:dyDescent="0.2">
      <c r="A423" s="168">
        <v>11</v>
      </c>
      <c r="B423" s="169">
        <v>63</v>
      </c>
      <c r="C423" s="169" t="s">
        <v>302</v>
      </c>
      <c r="D423" s="169" t="s">
        <v>766</v>
      </c>
    </row>
    <row r="424" spans="1:4" s="169" customFormat="1" ht="14.25" x14ac:dyDescent="0.2">
      <c r="A424" s="168">
        <v>3</v>
      </c>
      <c r="B424" s="169">
        <v>67</v>
      </c>
      <c r="C424" s="169" t="s">
        <v>145</v>
      </c>
      <c r="D424" s="169" t="s">
        <v>679</v>
      </c>
    </row>
    <row r="425" spans="1:4" s="169" customFormat="1" ht="14.25" x14ac:dyDescent="0.2">
      <c r="A425" s="168">
        <v>10</v>
      </c>
      <c r="B425" s="169">
        <v>251</v>
      </c>
      <c r="C425" s="169" t="s">
        <v>291</v>
      </c>
      <c r="D425" s="169" t="s">
        <v>607</v>
      </c>
    </row>
    <row r="426" spans="1:4" s="169" customFormat="1" ht="14.25" x14ac:dyDescent="0.2">
      <c r="A426" s="168">
        <v>15</v>
      </c>
      <c r="B426" s="169">
        <v>340</v>
      </c>
      <c r="C426" s="169" t="s">
        <v>844</v>
      </c>
      <c r="D426" s="169" t="s">
        <v>755</v>
      </c>
    </row>
    <row r="427" spans="1:4" s="169" customFormat="1" ht="14.25" x14ac:dyDescent="0.2">
      <c r="A427" s="168">
        <v>8</v>
      </c>
      <c r="B427" s="169">
        <v>223</v>
      </c>
      <c r="C427" s="169" t="s">
        <v>264</v>
      </c>
      <c r="D427" s="169" t="s">
        <v>547</v>
      </c>
    </row>
    <row r="428" spans="1:4" s="169" customFormat="1" ht="14.25" x14ac:dyDescent="0.2">
      <c r="A428" s="168">
        <v>7</v>
      </c>
      <c r="B428" s="169">
        <v>277</v>
      </c>
      <c r="C428" s="169" t="s">
        <v>239</v>
      </c>
      <c r="D428" s="169" t="s">
        <v>533</v>
      </c>
    </row>
    <row r="429" spans="1:4" s="169" customFormat="1" ht="14.25" x14ac:dyDescent="0.2">
      <c r="A429" s="168">
        <v>8</v>
      </c>
      <c r="B429" s="169">
        <v>152</v>
      </c>
      <c r="C429" s="169" t="s">
        <v>285</v>
      </c>
      <c r="D429" s="169" t="s">
        <v>610</v>
      </c>
    </row>
    <row r="430" spans="1:4" s="169" customFormat="1" ht="14.25" x14ac:dyDescent="0.2">
      <c r="A430" s="168">
        <v>1</v>
      </c>
      <c r="B430" s="169">
        <v>199</v>
      </c>
      <c r="C430" s="169" t="s">
        <v>90</v>
      </c>
      <c r="D430" s="169" t="s">
        <v>628</v>
      </c>
    </row>
    <row r="431" spans="1:4" s="169" customFormat="1" ht="14.25" x14ac:dyDescent="0.2">
      <c r="A431" s="168">
        <v>6</v>
      </c>
      <c r="B431" s="169">
        <v>604</v>
      </c>
      <c r="C431" s="169" t="s">
        <v>510</v>
      </c>
      <c r="D431" s="169" t="s">
        <v>511</v>
      </c>
    </row>
    <row r="432" spans="1:4" s="169" customFormat="1" ht="14.25" x14ac:dyDescent="0.2">
      <c r="A432" s="168">
        <v>18</v>
      </c>
      <c r="B432" s="169">
        <v>603</v>
      </c>
      <c r="C432" s="169" t="s">
        <v>509</v>
      </c>
      <c r="D432" s="169" t="s">
        <v>509</v>
      </c>
    </row>
    <row r="433" spans="1:4" s="169" customFormat="1" ht="14.25" x14ac:dyDescent="0.2">
      <c r="A433" s="168">
        <v>12</v>
      </c>
      <c r="B433" s="169">
        <v>368</v>
      </c>
      <c r="C433" s="169" t="s">
        <v>334</v>
      </c>
      <c r="D433" s="169" t="s">
        <v>566</v>
      </c>
    </row>
    <row r="434" spans="1:4" s="169" customFormat="1" ht="14.25" x14ac:dyDescent="0.2">
      <c r="A434" s="168">
        <v>9</v>
      </c>
      <c r="B434" s="169">
        <v>438</v>
      </c>
      <c r="C434" s="169" t="s">
        <v>200</v>
      </c>
      <c r="D434" s="169" t="s">
        <v>552</v>
      </c>
    </row>
    <row r="435" spans="1:4" s="169" customFormat="1" ht="14.25" x14ac:dyDescent="0.2">
      <c r="A435" s="168">
        <v>9</v>
      </c>
      <c r="B435" s="169">
        <v>439</v>
      </c>
      <c r="C435" s="169" t="s">
        <v>201</v>
      </c>
      <c r="D435" s="169" t="s">
        <v>552</v>
      </c>
    </row>
    <row r="436" spans="1:4" s="169" customFormat="1" ht="14.25" x14ac:dyDescent="0.2">
      <c r="A436" s="168">
        <v>9</v>
      </c>
      <c r="B436" s="169">
        <v>441</v>
      </c>
      <c r="C436" s="169" t="s">
        <v>203</v>
      </c>
      <c r="D436" s="169" t="s">
        <v>552</v>
      </c>
    </row>
    <row r="437" spans="1:4" s="169" customFormat="1" ht="14.25" x14ac:dyDescent="0.2">
      <c r="A437" s="168">
        <v>9</v>
      </c>
      <c r="B437" s="169">
        <v>440</v>
      </c>
      <c r="C437" s="169" t="s">
        <v>202</v>
      </c>
      <c r="D437" s="169" t="s">
        <v>552</v>
      </c>
    </row>
    <row r="438" spans="1:4" s="169" customFormat="1" ht="14.25" x14ac:dyDescent="0.2">
      <c r="A438" s="168">
        <v>12</v>
      </c>
      <c r="B438" s="169">
        <v>262</v>
      </c>
      <c r="C438" s="169" t="s">
        <v>328</v>
      </c>
      <c r="D438" s="169" t="s">
        <v>550</v>
      </c>
    </row>
    <row r="439" spans="1:4" s="169" customFormat="1" ht="14.25" x14ac:dyDescent="0.2">
      <c r="A439" s="168">
        <v>12</v>
      </c>
      <c r="B439" s="169">
        <v>261</v>
      </c>
      <c r="C439" s="169" t="s">
        <v>327</v>
      </c>
      <c r="D439" s="169" t="s">
        <v>550</v>
      </c>
    </row>
    <row r="440" spans="1:4" s="169" customFormat="1" ht="14.25" x14ac:dyDescent="0.2">
      <c r="A440" s="168">
        <v>12</v>
      </c>
      <c r="B440" s="169">
        <v>260</v>
      </c>
      <c r="C440" s="169" t="s">
        <v>782</v>
      </c>
      <c r="D440" s="169" t="s">
        <v>550</v>
      </c>
    </row>
    <row r="441" spans="1:4" s="169" customFormat="1" ht="14.25" x14ac:dyDescent="0.2">
      <c r="A441" s="168">
        <v>12</v>
      </c>
      <c r="B441" s="169">
        <v>263</v>
      </c>
      <c r="C441" s="169" t="s">
        <v>783</v>
      </c>
      <c r="D441" s="169" t="s">
        <v>550</v>
      </c>
    </row>
    <row r="442" spans="1:4" s="169" customFormat="1" ht="14.25" x14ac:dyDescent="0.2">
      <c r="A442" s="168">
        <v>2</v>
      </c>
      <c r="B442" s="169">
        <v>400</v>
      </c>
      <c r="C442" s="169" t="s">
        <v>127</v>
      </c>
      <c r="D442" s="169" t="s">
        <v>735</v>
      </c>
    </row>
    <row r="443" spans="1:4" s="169" customFormat="1" ht="14.25" x14ac:dyDescent="0.2">
      <c r="A443" s="168">
        <v>12</v>
      </c>
      <c r="B443" s="169">
        <v>202</v>
      </c>
      <c r="C443" s="169" t="s">
        <v>322</v>
      </c>
      <c r="D443" s="169" t="s">
        <v>690</v>
      </c>
    </row>
    <row r="444" spans="1:4" s="169" customFormat="1" ht="14.25" x14ac:dyDescent="0.2">
      <c r="A444" s="168">
        <v>12</v>
      </c>
      <c r="B444" s="169">
        <v>270</v>
      </c>
      <c r="C444" s="169" t="s">
        <v>330</v>
      </c>
      <c r="D444" s="169" t="s">
        <v>587</v>
      </c>
    </row>
    <row r="445" spans="1:4" s="169" customFormat="1" ht="14.25" x14ac:dyDescent="0.2">
      <c r="A445" s="168">
        <v>12</v>
      </c>
      <c r="B445" s="169">
        <v>114</v>
      </c>
      <c r="C445" s="169" t="s">
        <v>316</v>
      </c>
      <c r="D445" s="169" t="s">
        <v>741</v>
      </c>
    </row>
    <row r="446" spans="1:4" s="169" customFormat="1" ht="14.25" x14ac:dyDescent="0.2">
      <c r="A446" s="168">
        <v>2</v>
      </c>
      <c r="B446" s="169">
        <v>323</v>
      </c>
      <c r="C446" s="169" t="s">
        <v>122</v>
      </c>
      <c r="D446" s="169" t="s">
        <v>513</v>
      </c>
    </row>
    <row r="447" spans="1:4" s="169" customFormat="1" ht="14.25" x14ac:dyDescent="0.2">
      <c r="A447" s="168">
        <v>12</v>
      </c>
      <c r="B447" s="169">
        <v>196</v>
      </c>
      <c r="C447" s="169" t="s">
        <v>321</v>
      </c>
      <c r="D447" s="169" t="s">
        <v>648</v>
      </c>
    </row>
    <row r="448" spans="1:4" s="169" customFormat="1" ht="14.25" x14ac:dyDescent="0.2">
      <c r="A448" s="168">
        <v>12</v>
      </c>
      <c r="B448" s="169">
        <v>131</v>
      </c>
      <c r="C448" s="169" t="s">
        <v>318</v>
      </c>
      <c r="D448" s="169" t="s">
        <v>630</v>
      </c>
    </row>
    <row r="449" spans="1:4" s="169" customFormat="1" ht="14.25" x14ac:dyDescent="0.2">
      <c r="A449" s="168">
        <v>2</v>
      </c>
      <c r="B449" s="169">
        <v>409</v>
      </c>
      <c r="C449" s="169" t="s">
        <v>128</v>
      </c>
      <c r="D449" s="169" t="s">
        <v>659</v>
      </c>
    </row>
    <row r="450" spans="1:4" s="169" customFormat="1" ht="14.25" x14ac:dyDescent="0.2">
      <c r="A450" s="168">
        <v>12</v>
      </c>
      <c r="B450" s="169">
        <v>241</v>
      </c>
      <c r="C450" s="169" t="s">
        <v>324</v>
      </c>
      <c r="D450" s="169" t="s">
        <v>620</v>
      </c>
    </row>
    <row r="451" spans="1:4" s="169" customFormat="1" ht="14.25" x14ac:dyDescent="0.2">
      <c r="A451" s="168">
        <v>11</v>
      </c>
      <c r="B451" s="169">
        <v>134</v>
      </c>
      <c r="C451" s="169" t="s">
        <v>307</v>
      </c>
      <c r="D451" s="169" t="s">
        <v>527</v>
      </c>
    </row>
    <row r="452" spans="1:4" s="169" customFormat="1" ht="14.25" x14ac:dyDescent="0.2">
      <c r="A452" s="168">
        <v>3</v>
      </c>
      <c r="B452" s="169">
        <v>59</v>
      </c>
      <c r="C452" s="169" t="s">
        <v>142</v>
      </c>
      <c r="D452" s="169" t="s">
        <v>589</v>
      </c>
    </row>
    <row r="453" spans="1:4" s="169" customFormat="1" ht="14.25" x14ac:dyDescent="0.2">
      <c r="A453" s="168">
        <v>12</v>
      </c>
      <c r="B453" s="169">
        <v>34</v>
      </c>
      <c r="C453" s="169" t="s">
        <v>312</v>
      </c>
      <c r="D453" s="169" t="s">
        <v>515</v>
      </c>
    </row>
    <row r="454" spans="1:4" s="169" customFormat="1" ht="14.25" x14ac:dyDescent="0.2">
      <c r="A454" s="168">
        <v>3</v>
      </c>
      <c r="B454" s="169">
        <v>542</v>
      </c>
      <c r="C454" s="169" t="s">
        <v>175</v>
      </c>
      <c r="D454" s="169" t="s">
        <v>609</v>
      </c>
    </row>
    <row r="455" spans="1:4" s="169" customFormat="1" ht="14.25" x14ac:dyDescent="0.2">
      <c r="A455" s="168">
        <v>9</v>
      </c>
      <c r="B455" s="169">
        <v>599</v>
      </c>
      <c r="C455" s="169" t="s">
        <v>472</v>
      </c>
      <c r="D455" s="169" t="s">
        <v>552</v>
      </c>
    </row>
  </sheetData>
  <sheetProtection algorithmName="SHA-512" hashValue="uJi+aDfjGHd3UrUhruxNzwgBVlJy1B47jk6buHgjjgpG8TfTV/S0WfS3NXcoJvoKGCxNyO/61uOIqpOx9+Sa+Q==" saltValue="vPUJv5SjNhkTqIdpCCl/uQ==" spinCount="100000" sheet="1" objects="1" scenarios="1"/>
  <autoFilter ref="A10:F455"/>
  <mergeCells count="2">
    <mergeCell ref="E7:F7"/>
    <mergeCell ref="E8:F8"/>
  </mergeCells>
  <pageMargins left="0.23622047244094491" right="0.15748031496062992" top="0.23622047244094491" bottom="0.23622047244094491" header="0.15748031496062992" footer="0.15748031496062992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6"/>
  <sheetViews>
    <sheetView workbookViewId="0">
      <selection activeCell="D3" sqref="D3"/>
    </sheetView>
  </sheetViews>
  <sheetFormatPr baseColWidth="10" defaultRowHeight="23.25" x14ac:dyDescent="0.35"/>
  <cols>
    <col min="1" max="16384" width="11.42578125" style="98"/>
  </cols>
  <sheetData>
    <row r="1" spans="1:1" x14ac:dyDescent="0.35">
      <c r="A1" s="98" t="s">
        <v>485</v>
      </c>
    </row>
    <row r="2" spans="1:1" x14ac:dyDescent="0.35">
      <c r="A2" s="98" t="s">
        <v>486</v>
      </c>
    </row>
    <row r="3" spans="1:1" x14ac:dyDescent="0.35">
      <c r="A3" s="98" t="s">
        <v>487</v>
      </c>
    </row>
    <row r="6" spans="1:1" x14ac:dyDescent="0.35">
      <c r="A6" s="98" t="s">
        <v>496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Deutsch</vt:lpstr>
      <vt:lpstr>Français</vt:lpstr>
      <vt:lpstr>Tabelle1</vt:lpstr>
      <vt:lpstr>Anleitung</vt:lpstr>
      <vt:lpstr>Deutsch!Druckbereich</vt:lpstr>
      <vt:lpstr>Français!Druckbereich</vt:lpstr>
      <vt:lpstr>Deutsch!Druckbereich_Deutsch</vt:lpstr>
      <vt:lpstr>Français!Druckbereich_Franz</vt:lpstr>
    </vt:vector>
  </TitlesOfParts>
  <Company>ADVIS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Ruedi</dc:creator>
  <cp:lastModifiedBy>Dürst Ulrich, BKD-AKVB-FBS</cp:lastModifiedBy>
  <cp:lastPrinted>2023-05-19T05:01:58Z</cp:lastPrinted>
  <dcterms:created xsi:type="dcterms:W3CDTF">2006-03-12T14:03:24Z</dcterms:created>
  <dcterms:modified xsi:type="dcterms:W3CDTF">2023-06-15T13:45:43Z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